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15" activeTab="1"/>
  </bookViews>
  <sheets>
    <sheet name="NEC4 cards" sheetId="1" r:id="rId1"/>
    <sheet name="patches" sheetId="2" r:id="rId2"/>
  </sheets>
  <definedNames>
    <definedName name="azimuth_step">'patches'!$C$4</definedName>
    <definedName name="elevation_bottom">'patches'!$D$4</definedName>
    <definedName name="elevation_top">'patches'!$E$4</definedName>
    <definedName name="layer_azimuth_step">'patches'!$C$5</definedName>
    <definedName name="layer_bottom_elevation">'patches'!$D$5</definedName>
    <definedName name="layer_elevation_bottom">'patches'!$D$5</definedName>
    <definedName name="layer_elevation_top">'patches'!$E$5</definedName>
    <definedName name="layer_trapezoid_area">'patches'!$I$5</definedName>
    <definedName name="layer_trapezoid_bottom">'patches'!$F$5</definedName>
    <definedName name="layer_trapezoid_height">'patches'!$H$5</definedName>
    <definedName name="layer_trapezoid_top">'patches'!$G$5</definedName>
    <definedName name="trapezoid_area">'patches'!$I$4</definedName>
    <definedName name="trapezoid_azimuth_step">'patches'!$C$5</definedName>
    <definedName name="trapezoid_bottom">'patches'!$F$4</definedName>
    <definedName name="trapezoid_height">'patches'!$H$4</definedName>
    <definedName name="trapezoid_top">'patches'!$G$4</definedName>
  </definedNames>
  <calcPr fullCalcOnLoad="1"/>
</workbook>
</file>

<file path=xl/sharedStrings.xml><?xml version="1.0" encoding="utf-8"?>
<sst xmlns="http://schemas.openxmlformats.org/spreadsheetml/2006/main" count="108" uniqueCount="18">
  <si>
    <t>layer</t>
  </si>
  <si>
    <t>bottom</t>
  </si>
  <si>
    <t>top</t>
  </si>
  <si>
    <t>azimuth steps</t>
  </si>
  <si>
    <t>elevation angles</t>
  </si>
  <si>
    <t>dimensions</t>
  </si>
  <si>
    <t>area</t>
  </si>
  <si>
    <t>height</t>
  </si>
  <si>
    <t>variance</t>
  </si>
  <si>
    <t>patch</t>
  </si>
  <si>
    <t>data points vs.</t>
  </si>
  <si>
    <t>RP</t>
  </si>
  <si>
    <t>+var</t>
  </si>
  <si>
    <t>-var</t>
  </si>
  <si>
    <t>mean patch error</t>
  </si>
  <si>
    <t>mean patch error above this elevation angle</t>
  </si>
  <si>
    <t>variance ratio</t>
  </si>
  <si>
    <t>patch
mid-pt
elevation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</si>
</sst>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000"/>
    <numFmt numFmtId="168" formatCode="0.00000000"/>
    <numFmt numFmtId="169" formatCode="0.00000000;[Red]0.00000000"/>
    <numFmt numFmtId="170" formatCode="0.00000000;[Red]\-0.00000000"/>
    <numFmt numFmtId="171" formatCode="0.0%"/>
    <numFmt numFmtId="172" formatCode="0.000%"/>
    <numFmt numFmtId="173" formatCode="0.0000%"/>
  </numFmts>
  <fonts count="6">
    <font>
      <sz val="8"/>
      <name val="verdana"/>
      <family val="0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8"/>
      <color indexed="17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right" wrapText="1"/>
    </xf>
    <xf numFmtId="0" fontId="0" fillId="2" borderId="0" xfId="0" applyFill="1" applyAlignment="1">
      <alignment/>
    </xf>
    <xf numFmtId="168" fontId="3" fillId="0" borderId="0" xfId="0" applyNumberFormat="1" applyFont="1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 quotePrefix="1">
      <alignment horizontal="right" wrapText="1"/>
    </xf>
    <xf numFmtId="173" fontId="0" fillId="0" borderId="0" xfId="21" applyNumberFormat="1" applyAlignment="1">
      <alignment/>
    </xf>
    <xf numFmtId="0" fontId="0" fillId="0" borderId="8" xfId="0" applyBorder="1" applyAlignment="1">
      <alignment horizontal="right" wrapText="1"/>
    </xf>
    <xf numFmtId="0" fontId="0" fillId="0" borderId="9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" xfId="0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38">
      <selection activeCell="A1" sqref="A1"/>
      <selection activeCell="A1" sqref="A1"/>
    </sheetView>
  </sheetViews>
  <sheetFormatPr defaultColWidth="9.140625" defaultRowHeight="10.5"/>
  <cols>
    <col min="1" max="1" width="3.57421875" style="0" customWidth="1"/>
    <col min="2" max="3" width="2.57421875" style="0" customWidth="1"/>
    <col min="4" max="4" width="4.57421875" style="0" customWidth="1"/>
    <col min="5" max="5" width="5.57421875" style="0" customWidth="1"/>
    <col min="6" max="6" width="8.57421875" style="0" customWidth="1"/>
    <col min="7" max="8" width="5.57421875" style="0" customWidth="1"/>
    <col min="9" max="9" width="8.57421875" style="0" customWidth="1"/>
  </cols>
  <sheetData>
    <row r="1" spans="1:9" ht="10.5">
      <c r="A1" t="s">
        <v>11</v>
      </c>
      <c r="B1" s="16">
        <v>0</v>
      </c>
      <c r="C1" s="16">
        <v>1</v>
      </c>
      <c r="D1" s="16">
        <f>patches!$C4</f>
        <v>360</v>
      </c>
      <c r="E1" s="16">
        <v>1000</v>
      </c>
      <c r="F1" s="18">
        <f>90-patches!$B4</f>
        <v>89.5</v>
      </c>
      <c r="G1" s="17">
        <v>0</v>
      </c>
      <c r="H1" s="17">
        <v>1</v>
      </c>
      <c r="I1" s="18">
        <f aca="true" t="shared" si="0" ref="I1:I6">360/D1</f>
        <v>1</v>
      </c>
    </row>
    <row r="2" spans="1:9" ht="10.5">
      <c r="A2" t="s">
        <v>11</v>
      </c>
      <c r="B2" s="16">
        <v>0</v>
      </c>
      <c r="C2" s="16">
        <v>1</v>
      </c>
      <c r="D2" s="16">
        <f>patches!$C5</f>
        <v>360</v>
      </c>
      <c r="E2" s="16">
        <v>1000</v>
      </c>
      <c r="F2" s="18">
        <f>90-patches!$B5</f>
        <v>88.50007615435453</v>
      </c>
      <c r="G2" s="17">
        <v>0</v>
      </c>
      <c r="H2" s="17">
        <v>1</v>
      </c>
      <c r="I2" s="18">
        <f t="shared" si="0"/>
        <v>1</v>
      </c>
    </row>
    <row r="3" spans="1:9" ht="10.5">
      <c r="A3" t="s">
        <v>11</v>
      </c>
      <c r="B3" s="16">
        <v>0</v>
      </c>
      <c r="C3" s="16">
        <v>1</v>
      </c>
      <c r="D3" s="16">
        <f>patches!$C6</f>
        <v>360</v>
      </c>
      <c r="E3" s="16">
        <v>1000</v>
      </c>
      <c r="F3" s="18">
        <f>90-patches!$B6</f>
        <v>87.50045685653868</v>
      </c>
      <c r="G3" s="17">
        <v>0</v>
      </c>
      <c r="H3" s="17">
        <v>1</v>
      </c>
      <c r="I3" s="18">
        <f t="shared" si="0"/>
        <v>1</v>
      </c>
    </row>
    <row r="4" spans="1:9" ht="10.5">
      <c r="A4" t="s">
        <v>11</v>
      </c>
      <c r="B4" s="16">
        <v>0</v>
      </c>
      <c r="C4" s="16">
        <v>1</v>
      </c>
      <c r="D4" s="16">
        <f>patches!$C7</f>
        <v>359</v>
      </c>
      <c r="E4" s="16">
        <v>1000</v>
      </c>
      <c r="F4" s="18">
        <f>90-patches!$B7</f>
        <v>86.50005545688164</v>
      </c>
      <c r="G4" s="17">
        <v>0</v>
      </c>
      <c r="H4" s="17">
        <v>1</v>
      </c>
      <c r="I4" s="18">
        <f t="shared" si="0"/>
        <v>1.0027855153203342</v>
      </c>
    </row>
    <row r="5" spans="1:9" ht="10.5">
      <c r="A5" t="s">
        <v>11</v>
      </c>
      <c r="B5" s="16">
        <v>0</v>
      </c>
      <c r="C5" s="16">
        <v>1</v>
      </c>
      <c r="D5" s="16">
        <f>patches!$C8</f>
        <v>359</v>
      </c>
      <c r="E5" s="16">
        <v>1000</v>
      </c>
      <c r="F5" s="18">
        <f>90-patches!$B8</f>
        <v>85.4991785474818</v>
      </c>
      <c r="G5" s="17">
        <v>0</v>
      </c>
      <c r="H5" s="17">
        <v>1</v>
      </c>
      <c r="I5" s="18">
        <f t="shared" si="0"/>
        <v>1.0027855153203342</v>
      </c>
    </row>
    <row r="6" spans="1:9" ht="10.5">
      <c r="A6" t="s">
        <v>11</v>
      </c>
      <c r="B6" s="16">
        <v>0</v>
      </c>
      <c r="C6" s="16">
        <v>1</v>
      </c>
      <c r="D6" s="16">
        <f>patches!$C9</f>
        <v>358</v>
      </c>
      <c r="E6" s="16">
        <v>1000</v>
      </c>
      <c r="F6" s="18">
        <f>90-patches!$B9</f>
        <v>84.49812837772133</v>
      </c>
      <c r="G6" s="17">
        <v>0</v>
      </c>
      <c r="H6" s="17">
        <v>1</v>
      </c>
      <c r="I6" s="18">
        <f t="shared" si="0"/>
        <v>1.005586592178771</v>
      </c>
    </row>
    <row r="7" spans="1:9" ht="10.5">
      <c r="A7" t="s">
        <v>11</v>
      </c>
      <c r="B7" s="16">
        <v>0</v>
      </c>
      <c r="C7" s="16">
        <v>1</v>
      </c>
      <c r="D7" s="16">
        <f>patches!$C10</f>
        <v>358</v>
      </c>
      <c r="E7" s="16">
        <v>1000</v>
      </c>
      <c r="F7" s="18">
        <f>90-patches!$B10</f>
        <v>83.49721282211159</v>
      </c>
      <c r="G7" s="17">
        <v>0</v>
      </c>
      <c r="H7" s="17">
        <v>1</v>
      </c>
      <c r="I7" s="18">
        <f aca="true" t="shared" si="1" ref="I7:I70">360/D7</f>
        <v>1.005586592178771</v>
      </c>
    </row>
    <row r="8" spans="1:9" ht="10.5">
      <c r="A8" t="s">
        <v>11</v>
      </c>
      <c r="B8" s="16">
        <v>0</v>
      </c>
      <c r="C8" s="16">
        <v>1</v>
      </c>
      <c r="D8" s="16">
        <f>patches!$C11</f>
        <v>357</v>
      </c>
      <c r="E8" s="16">
        <v>1000</v>
      </c>
      <c r="F8" s="18">
        <f>90-patches!$B11</f>
        <v>82.4967361612478</v>
      </c>
      <c r="G8" s="17">
        <v>0</v>
      </c>
      <c r="H8" s="17">
        <v>1</v>
      </c>
      <c r="I8" s="18">
        <f t="shared" si="1"/>
        <v>1.0084033613445378</v>
      </c>
    </row>
    <row r="9" spans="1:9" ht="10.5">
      <c r="A9" t="s">
        <v>11</v>
      </c>
      <c r="B9" s="16">
        <v>0</v>
      </c>
      <c r="C9" s="16">
        <v>1</v>
      </c>
      <c r="D9" s="16">
        <f>patches!$C12</f>
        <v>356</v>
      </c>
      <c r="E9" s="16">
        <v>1000</v>
      </c>
      <c r="F9" s="18">
        <f>90-patches!$B12</f>
        <v>81.49560318635062</v>
      </c>
      <c r="G9" s="17">
        <v>0</v>
      </c>
      <c r="H9" s="17">
        <v>1</v>
      </c>
      <c r="I9" s="18">
        <f t="shared" si="1"/>
        <v>1.0112359550561798</v>
      </c>
    </row>
    <row r="10" spans="1:9" ht="10.5">
      <c r="A10" t="s">
        <v>11</v>
      </c>
      <c r="B10" s="16">
        <v>0</v>
      </c>
      <c r="C10" s="16">
        <v>1</v>
      </c>
      <c r="D10" s="16">
        <f>patches!$C13</f>
        <v>355</v>
      </c>
      <c r="E10" s="16">
        <v>1000</v>
      </c>
      <c r="F10" s="18">
        <f>90-patches!$B13</f>
        <v>80.49411801043024</v>
      </c>
      <c r="G10" s="17">
        <v>0</v>
      </c>
      <c r="H10" s="17">
        <v>1</v>
      </c>
      <c r="I10" s="18">
        <f t="shared" si="1"/>
        <v>1.0140845070422535</v>
      </c>
    </row>
    <row r="11" spans="1:9" ht="10.5">
      <c r="A11" t="s">
        <v>11</v>
      </c>
      <c r="B11" s="16">
        <v>0</v>
      </c>
      <c r="C11" s="16">
        <v>1</v>
      </c>
      <c r="D11" s="16">
        <f>patches!$C14</f>
        <v>354</v>
      </c>
      <c r="E11" s="16">
        <v>1000</v>
      </c>
      <c r="F11" s="18">
        <f>90-patches!$B14</f>
        <v>79.4925862789921</v>
      </c>
      <c r="G11" s="17">
        <v>0</v>
      </c>
      <c r="H11" s="17">
        <v>1</v>
      </c>
      <c r="I11" s="18">
        <f t="shared" si="1"/>
        <v>1.0169491525423728</v>
      </c>
    </row>
    <row r="12" spans="1:9" ht="10.5">
      <c r="A12" t="s">
        <v>11</v>
      </c>
      <c r="B12" s="16">
        <v>0</v>
      </c>
      <c r="C12" s="16">
        <v>1</v>
      </c>
      <c r="D12" s="16">
        <f>patches!$C15</f>
        <v>353</v>
      </c>
      <c r="E12" s="16">
        <v>1000</v>
      </c>
      <c r="F12" s="18">
        <f>90-patches!$B15</f>
        <v>78.49131471336435</v>
      </c>
      <c r="G12" s="17">
        <v>0</v>
      </c>
      <c r="H12" s="17">
        <v>1</v>
      </c>
      <c r="I12" s="18">
        <f t="shared" si="1"/>
        <v>1.019830028328612</v>
      </c>
    </row>
    <row r="13" spans="1:9" ht="10.5">
      <c r="A13" t="s">
        <v>11</v>
      </c>
      <c r="B13" s="16">
        <v>0</v>
      </c>
      <c r="C13" s="16">
        <v>1</v>
      </c>
      <c r="D13" s="16">
        <f>patches!$C16</f>
        <v>352</v>
      </c>
      <c r="E13" s="16">
        <v>1000</v>
      </c>
      <c r="F13" s="18">
        <f>90-patches!$B16</f>
        <v>77.49061064930592</v>
      </c>
      <c r="G13" s="17">
        <v>0</v>
      </c>
      <c r="H13" s="17">
        <v>1</v>
      </c>
      <c r="I13" s="18">
        <f t="shared" si="1"/>
        <v>1.0227272727272727</v>
      </c>
    </row>
    <row r="14" spans="1:9" ht="10.5">
      <c r="A14" t="s">
        <v>11</v>
      </c>
      <c r="B14" s="16">
        <v>0</v>
      </c>
      <c r="C14" s="16">
        <v>1</v>
      </c>
      <c r="D14" s="16">
        <f>patches!$C17</f>
        <v>350</v>
      </c>
      <c r="E14" s="16">
        <v>1000</v>
      </c>
      <c r="F14" s="18">
        <f>90-patches!$B17</f>
        <v>76.48935398206541</v>
      </c>
      <c r="G14" s="17">
        <v>0</v>
      </c>
      <c r="H14" s="17">
        <v>1</v>
      </c>
      <c r="I14" s="18">
        <f t="shared" si="1"/>
        <v>1.0285714285714285</v>
      </c>
    </row>
    <row r="15" spans="1:9" ht="10.5">
      <c r="A15" t="s">
        <v>11</v>
      </c>
      <c r="B15" s="16">
        <v>0</v>
      </c>
      <c r="C15" s="16">
        <v>1</v>
      </c>
      <c r="D15" s="16">
        <f>patches!$C18</f>
        <v>349</v>
      </c>
      <c r="E15" s="16">
        <v>1000</v>
      </c>
      <c r="F15" s="18">
        <f>90-patches!$B18</f>
        <v>75.48785592734035</v>
      </c>
      <c r="G15" s="17">
        <v>0</v>
      </c>
      <c r="H15" s="17">
        <v>1</v>
      </c>
      <c r="I15" s="18">
        <f t="shared" si="1"/>
        <v>1.0315186246418337</v>
      </c>
    </row>
    <row r="16" spans="1:9" ht="10.5">
      <c r="A16" t="s">
        <v>11</v>
      </c>
      <c r="B16" s="16">
        <v>0</v>
      </c>
      <c r="C16" s="16">
        <v>1</v>
      </c>
      <c r="D16" s="16">
        <f>patches!$C19</f>
        <v>347</v>
      </c>
      <c r="E16" s="16">
        <v>1000</v>
      </c>
      <c r="F16" s="18">
        <f>90-patches!$B19</f>
        <v>74.48641609529247</v>
      </c>
      <c r="G16" s="17">
        <v>0</v>
      </c>
      <c r="H16" s="17">
        <v>1</v>
      </c>
      <c r="I16" s="18">
        <f t="shared" si="1"/>
        <v>1.037463976945245</v>
      </c>
    </row>
    <row r="17" spans="1:9" ht="10.5">
      <c r="A17" t="s">
        <v>11</v>
      </c>
      <c r="B17" s="16">
        <v>0</v>
      </c>
      <c r="C17" s="16">
        <v>1</v>
      </c>
      <c r="D17" s="16">
        <f>patches!$C20</f>
        <v>346</v>
      </c>
      <c r="E17" s="16">
        <v>1000</v>
      </c>
      <c r="F17" s="18">
        <f>90-patches!$B20</f>
        <v>73.48534813304903</v>
      </c>
      <c r="G17" s="17">
        <v>0</v>
      </c>
      <c r="H17" s="17">
        <v>1</v>
      </c>
      <c r="I17" s="18">
        <f t="shared" si="1"/>
        <v>1.0404624277456647</v>
      </c>
    </row>
    <row r="18" spans="1:9" ht="10.5">
      <c r="A18" t="s">
        <v>11</v>
      </c>
      <c r="B18" s="16">
        <v>0</v>
      </c>
      <c r="C18" s="16">
        <v>1</v>
      </c>
      <c r="D18" s="16">
        <f>patches!$C21</f>
        <v>344</v>
      </c>
      <c r="E18" s="16">
        <v>1000</v>
      </c>
      <c r="F18" s="18">
        <f>90-patches!$B21</f>
        <v>72.48495472014017</v>
      </c>
      <c r="G18" s="17">
        <v>0</v>
      </c>
      <c r="H18" s="17">
        <v>1</v>
      </c>
      <c r="I18" s="18">
        <f t="shared" si="1"/>
        <v>1.0465116279069768</v>
      </c>
    </row>
    <row r="19" spans="1:9" ht="10.5">
      <c r="A19" t="s">
        <v>11</v>
      </c>
      <c r="B19" s="16">
        <v>0</v>
      </c>
      <c r="C19" s="16">
        <v>1</v>
      </c>
      <c r="D19" s="16">
        <f>patches!$C22</f>
        <v>342</v>
      </c>
      <c r="E19" s="16">
        <v>1000</v>
      </c>
      <c r="F19" s="18">
        <f>90-patches!$B22</f>
        <v>71.484090878242</v>
      </c>
      <c r="G19" s="17">
        <v>0</v>
      </c>
      <c r="H19" s="17">
        <v>1</v>
      </c>
      <c r="I19" s="18">
        <f t="shared" si="1"/>
        <v>1.0526315789473684</v>
      </c>
    </row>
    <row r="20" spans="1:9" ht="10.5">
      <c r="A20" t="s">
        <v>11</v>
      </c>
      <c r="B20" s="16">
        <v>0</v>
      </c>
      <c r="C20" s="16">
        <v>1</v>
      </c>
      <c r="D20" s="16">
        <f>patches!$C23</f>
        <v>340</v>
      </c>
      <c r="E20" s="16">
        <v>1000</v>
      </c>
      <c r="F20" s="18">
        <f>90-patches!$B23</f>
        <v>70.4830607326096</v>
      </c>
      <c r="G20" s="17">
        <v>0</v>
      </c>
      <c r="H20" s="17">
        <v>1</v>
      </c>
      <c r="I20" s="18">
        <f t="shared" si="1"/>
        <v>1.0588235294117647</v>
      </c>
    </row>
    <row r="21" spans="1:9" ht="10.5">
      <c r="A21" t="s">
        <v>11</v>
      </c>
      <c r="B21" s="16">
        <v>0</v>
      </c>
      <c r="C21" s="16">
        <v>1</v>
      </c>
      <c r="D21" s="16">
        <f>patches!$C24</f>
        <v>338</v>
      </c>
      <c r="E21" s="16">
        <v>1000</v>
      </c>
      <c r="F21" s="18">
        <f>90-patches!$B24</f>
        <v>69.4821705913928</v>
      </c>
      <c r="G21" s="17">
        <v>0</v>
      </c>
      <c r="H21" s="17">
        <v>1</v>
      </c>
      <c r="I21" s="18">
        <f t="shared" si="1"/>
        <v>1.0650887573964498</v>
      </c>
    </row>
    <row r="22" spans="1:9" ht="10.5">
      <c r="A22" t="s">
        <v>11</v>
      </c>
      <c r="B22" s="16">
        <v>0</v>
      </c>
      <c r="C22" s="16">
        <v>1</v>
      </c>
      <c r="D22" s="16">
        <f>patches!$C25</f>
        <v>335</v>
      </c>
      <c r="E22" s="16">
        <v>1000</v>
      </c>
      <c r="F22" s="18">
        <f>90-patches!$B25</f>
        <v>68.48023576961774</v>
      </c>
      <c r="G22" s="17">
        <v>0</v>
      </c>
      <c r="H22" s="17">
        <v>1</v>
      </c>
      <c r="I22" s="18">
        <f t="shared" si="1"/>
        <v>1.0746268656716418</v>
      </c>
    </row>
    <row r="23" spans="1:9" ht="10.5">
      <c r="A23" t="s">
        <v>11</v>
      </c>
      <c r="B23" s="16">
        <v>0</v>
      </c>
      <c r="C23" s="16">
        <v>1</v>
      </c>
      <c r="D23" s="16">
        <f>patches!$C26</f>
        <v>333</v>
      </c>
      <c r="E23" s="16">
        <v>1000</v>
      </c>
      <c r="F23" s="18">
        <f>90-patches!$B26</f>
        <v>67.47756859724859</v>
      </c>
      <c r="G23" s="17">
        <v>0</v>
      </c>
      <c r="H23" s="17">
        <v>1</v>
      </c>
      <c r="I23" s="18">
        <f t="shared" si="1"/>
        <v>1.0810810810810811</v>
      </c>
    </row>
    <row r="24" spans="1:9" ht="10.5">
      <c r="A24" t="s">
        <v>11</v>
      </c>
      <c r="B24" s="16">
        <v>0</v>
      </c>
      <c r="C24" s="16">
        <v>1</v>
      </c>
      <c r="D24" s="16">
        <f>patches!$C27</f>
        <v>331</v>
      </c>
      <c r="E24" s="16">
        <v>1000</v>
      </c>
      <c r="F24" s="18">
        <f>90-patches!$B27</f>
        <v>66.47597640428181</v>
      </c>
      <c r="G24" s="17">
        <v>0</v>
      </c>
      <c r="H24" s="17">
        <v>1</v>
      </c>
      <c r="I24" s="18">
        <f t="shared" si="1"/>
        <v>1.0876132930513596</v>
      </c>
    </row>
    <row r="25" spans="1:9" ht="10.5">
      <c r="A25" t="s">
        <v>11</v>
      </c>
      <c r="B25" s="16">
        <v>0</v>
      </c>
      <c r="C25" s="16">
        <v>1</v>
      </c>
      <c r="D25" s="16">
        <f>patches!$C28</f>
        <v>328</v>
      </c>
      <c r="E25" s="16">
        <v>1000</v>
      </c>
      <c r="F25" s="18">
        <f>90-patches!$B28</f>
        <v>65.4742491056292</v>
      </c>
      <c r="G25" s="17">
        <v>0</v>
      </c>
      <c r="H25" s="17">
        <v>1</v>
      </c>
      <c r="I25" s="18">
        <f t="shared" si="1"/>
        <v>1.0975609756097562</v>
      </c>
    </row>
    <row r="26" spans="1:9" ht="10.5">
      <c r="A26" t="s">
        <v>11</v>
      </c>
      <c r="B26" s="16">
        <v>0</v>
      </c>
      <c r="C26" s="16">
        <v>1</v>
      </c>
      <c r="D26" s="16">
        <f>patches!$C29</f>
        <v>326</v>
      </c>
      <c r="E26" s="16">
        <v>1000</v>
      </c>
      <c r="F26" s="18">
        <f>90-patches!$B29</f>
        <v>64.47270601197252</v>
      </c>
      <c r="G26" s="17">
        <v>0</v>
      </c>
      <c r="H26" s="17">
        <v>1</v>
      </c>
      <c r="I26" s="18">
        <f t="shared" si="1"/>
        <v>1.1042944785276074</v>
      </c>
    </row>
    <row r="27" spans="1:9" ht="10.5">
      <c r="A27" t="s">
        <v>11</v>
      </c>
      <c r="B27" s="16">
        <v>0</v>
      </c>
      <c r="C27" s="16">
        <v>1</v>
      </c>
      <c r="D27" s="16">
        <f>patches!$C30</f>
        <v>323</v>
      </c>
      <c r="E27" s="16">
        <v>1000</v>
      </c>
      <c r="F27" s="18">
        <f>90-patches!$B30</f>
        <v>63.47164534204434</v>
      </c>
      <c r="G27" s="17">
        <v>0</v>
      </c>
      <c r="H27" s="17">
        <v>1</v>
      </c>
      <c r="I27" s="18">
        <f t="shared" si="1"/>
        <v>1.1145510835913313</v>
      </c>
    </row>
    <row r="28" spans="1:9" ht="10.5">
      <c r="A28" t="s">
        <v>11</v>
      </c>
      <c r="B28" s="16">
        <v>0</v>
      </c>
      <c r="C28" s="16">
        <v>1</v>
      </c>
      <c r="D28" s="16">
        <f>patches!$C31</f>
        <v>320</v>
      </c>
      <c r="E28" s="16">
        <v>1000</v>
      </c>
      <c r="F28" s="18">
        <f>90-patches!$B31</f>
        <v>62.469828959116256</v>
      </c>
      <c r="G28" s="17">
        <v>0</v>
      </c>
      <c r="H28" s="17">
        <v>1</v>
      </c>
      <c r="I28" s="18">
        <f t="shared" si="1"/>
        <v>1.125</v>
      </c>
    </row>
    <row r="29" spans="1:9" ht="10.5">
      <c r="A29" t="s">
        <v>11</v>
      </c>
      <c r="B29" s="16">
        <v>0</v>
      </c>
      <c r="C29" s="16">
        <v>1</v>
      </c>
      <c r="D29" s="16">
        <f>patches!$C32</f>
        <v>317</v>
      </c>
      <c r="E29" s="16">
        <v>1000</v>
      </c>
      <c r="F29" s="18">
        <f>90-patches!$B32</f>
        <v>61.46755820416322</v>
      </c>
      <c r="G29" s="17">
        <v>0</v>
      </c>
      <c r="H29" s="17">
        <v>1</v>
      </c>
      <c r="I29" s="18">
        <f t="shared" si="1"/>
        <v>1.135646687697161</v>
      </c>
    </row>
    <row r="30" spans="1:9" ht="10.5">
      <c r="A30" t="s">
        <v>11</v>
      </c>
      <c r="B30" s="16">
        <v>0</v>
      </c>
      <c r="C30" s="16">
        <v>1</v>
      </c>
      <c r="D30" s="16">
        <f>patches!$C33</f>
        <v>314</v>
      </c>
      <c r="E30" s="16">
        <v>1000</v>
      </c>
      <c r="F30" s="18">
        <f>90-patches!$B33</f>
        <v>60.465138078330234</v>
      </c>
      <c r="G30" s="17">
        <v>0</v>
      </c>
      <c r="H30" s="17">
        <v>1</v>
      </c>
      <c r="I30" s="18">
        <f t="shared" si="1"/>
        <v>1.1464968152866242</v>
      </c>
    </row>
    <row r="31" spans="1:9" ht="10.5">
      <c r="A31" t="s">
        <v>11</v>
      </c>
      <c r="B31" s="16">
        <v>0</v>
      </c>
      <c r="C31" s="16">
        <v>1</v>
      </c>
      <c r="D31" s="16">
        <f>patches!$C34</f>
        <v>311</v>
      </c>
      <c r="E31" s="16">
        <v>1000</v>
      </c>
      <c r="F31" s="18">
        <f>90-patches!$B34</f>
        <v>59.46287686839522</v>
      </c>
      <c r="G31" s="17">
        <v>0</v>
      </c>
      <c r="H31" s="17">
        <v>1</v>
      </c>
      <c r="I31" s="18">
        <f t="shared" si="1"/>
        <v>1.157556270096463</v>
      </c>
    </row>
    <row r="32" spans="1:9" ht="10.5">
      <c r="A32" t="s">
        <v>11</v>
      </c>
      <c r="B32" s="16">
        <v>0</v>
      </c>
      <c r="C32" s="16">
        <v>1</v>
      </c>
      <c r="D32" s="16">
        <f>patches!$C35</f>
        <v>308</v>
      </c>
      <c r="E32" s="16">
        <v>1000</v>
      </c>
      <c r="F32" s="18">
        <f>90-patches!$B35</f>
        <v>58.461085761425494</v>
      </c>
      <c r="G32" s="17">
        <v>0</v>
      </c>
      <c r="H32" s="17">
        <v>1</v>
      </c>
      <c r="I32" s="18">
        <f t="shared" si="1"/>
        <v>1.1688311688311688</v>
      </c>
    </row>
    <row r="33" spans="1:9" ht="10.5">
      <c r="A33" t="s">
        <v>11</v>
      </c>
      <c r="B33" s="16">
        <v>0</v>
      </c>
      <c r="C33" s="16">
        <v>1</v>
      </c>
      <c r="D33" s="16">
        <f>patches!$C36</f>
        <v>304</v>
      </c>
      <c r="E33" s="16">
        <v>1000</v>
      </c>
      <c r="F33" s="18">
        <f>90-patches!$B36</f>
        <v>57.45843284677194</v>
      </c>
      <c r="G33" s="17">
        <v>0</v>
      </c>
      <c r="H33" s="17">
        <v>1</v>
      </c>
      <c r="I33" s="18">
        <f t="shared" si="1"/>
        <v>1.1842105263157894</v>
      </c>
    </row>
    <row r="34" spans="1:9" ht="10.5">
      <c r="A34" t="s">
        <v>11</v>
      </c>
      <c r="B34" s="16">
        <v>0</v>
      </c>
      <c r="C34" s="16">
        <v>1</v>
      </c>
      <c r="D34" s="16">
        <f>patches!$C37</f>
        <v>301</v>
      </c>
      <c r="E34" s="16">
        <v>1000</v>
      </c>
      <c r="F34" s="18">
        <f>90-patches!$B37</f>
        <v>56.455238338990725</v>
      </c>
      <c r="G34" s="17">
        <v>0</v>
      </c>
      <c r="H34" s="17">
        <v>1</v>
      </c>
      <c r="I34" s="18">
        <f t="shared" si="1"/>
        <v>1.196013289036545</v>
      </c>
    </row>
    <row r="35" spans="1:9" ht="10.5">
      <c r="A35" t="s">
        <v>11</v>
      </c>
      <c r="B35" s="16">
        <v>0</v>
      </c>
      <c r="C35" s="16">
        <v>1</v>
      </c>
      <c r="D35" s="16">
        <f>patches!$C38</f>
        <v>297</v>
      </c>
      <c r="E35" s="16">
        <v>1000</v>
      </c>
      <c r="F35" s="18">
        <f>90-patches!$B38</f>
        <v>55.45178620935308</v>
      </c>
      <c r="G35" s="17">
        <v>0</v>
      </c>
      <c r="H35" s="17">
        <v>1</v>
      </c>
      <c r="I35" s="18">
        <f t="shared" si="1"/>
        <v>1.2121212121212122</v>
      </c>
    </row>
    <row r="36" spans="1:9" ht="10.5">
      <c r="A36" t="s">
        <v>11</v>
      </c>
      <c r="B36" s="16">
        <v>0</v>
      </c>
      <c r="C36" s="16">
        <v>1</v>
      </c>
      <c r="D36" s="16">
        <f>patches!$C39</f>
        <v>294</v>
      </c>
      <c r="E36" s="16">
        <v>1000</v>
      </c>
      <c r="F36" s="18">
        <f>90-patches!$B39</f>
        <v>54.44840512817886</v>
      </c>
      <c r="G36" s="17">
        <v>0</v>
      </c>
      <c r="H36" s="17">
        <v>1</v>
      </c>
      <c r="I36" s="18">
        <f t="shared" si="1"/>
        <v>1.2244897959183674</v>
      </c>
    </row>
    <row r="37" spans="1:9" ht="10.5">
      <c r="A37" t="s">
        <v>11</v>
      </c>
      <c r="B37" s="16">
        <v>0</v>
      </c>
      <c r="C37" s="16">
        <v>1</v>
      </c>
      <c r="D37" s="16">
        <f>patches!$C40</f>
        <v>290</v>
      </c>
      <c r="E37" s="16">
        <v>1000</v>
      </c>
      <c r="F37" s="18">
        <f>90-patches!$B40</f>
        <v>53.445386990000685</v>
      </c>
      <c r="G37" s="17">
        <v>0</v>
      </c>
      <c r="H37" s="17">
        <v>1</v>
      </c>
      <c r="I37" s="18">
        <f t="shared" si="1"/>
        <v>1.2413793103448276</v>
      </c>
    </row>
    <row r="38" spans="1:9" ht="10.5">
      <c r="A38" t="s">
        <v>11</v>
      </c>
      <c r="B38" s="16">
        <v>0</v>
      </c>
      <c r="C38" s="16">
        <v>1</v>
      </c>
      <c r="D38" s="16">
        <f>patches!$C41</f>
        <v>286</v>
      </c>
      <c r="E38" s="16">
        <v>1000</v>
      </c>
      <c r="F38" s="18">
        <f>90-patches!$B41</f>
        <v>52.44131752081921</v>
      </c>
      <c r="G38" s="17">
        <v>0</v>
      </c>
      <c r="H38" s="17">
        <v>1</v>
      </c>
      <c r="I38" s="18">
        <f t="shared" si="1"/>
        <v>1.2587412587412588</v>
      </c>
    </row>
    <row r="39" spans="1:9" ht="10.5">
      <c r="A39" t="s">
        <v>11</v>
      </c>
      <c r="B39" s="16">
        <v>0</v>
      </c>
      <c r="C39" s="16">
        <v>1</v>
      </c>
      <c r="D39" s="16">
        <f>patches!$C42</f>
        <v>282</v>
      </c>
      <c r="E39" s="16">
        <v>1000</v>
      </c>
      <c r="F39" s="18">
        <f>90-patches!$B42</f>
        <v>51.4364933258567</v>
      </c>
      <c r="G39" s="17">
        <v>0</v>
      </c>
      <c r="H39" s="17">
        <v>1</v>
      </c>
      <c r="I39" s="18">
        <f t="shared" si="1"/>
        <v>1.2765957446808511</v>
      </c>
    </row>
    <row r="40" spans="1:9" ht="10.5">
      <c r="A40" t="s">
        <v>11</v>
      </c>
      <c r="B40" s="16">
        <v>0</v>
      </c>
      <c r="C40" s="16">
        <v>1</v>
      </c>
      <c r="D40" s="16">
        <f>patches!$C43</f>
        <v>279</v>
      </c>
      <c r="E40" s="16">
        <v>1000</v>
      </c>
      <c r="F40" s="18">
        <f>90-patches!$B43</f>
        <v>50.433018203019856</v>
      </c>
      <c r="G40" s="17">
        <v>0</v>
      </c>
      <c r="H40" s="17">
        <v>1</v>
      </c>
      <c r="I40" s="18">
        <f t="shared" si="1"/>
        <v>1.2903225806451613</v>
      </c>
    </row>
    <row r="41" spans="1:9" ht="10.5">
      <c r="A41" t="s">
        <v>11</v>
      </c>
      <c r="B41" s="16">
        <v>0</v>
      </c>
      <c r="C41" s="16">
        <v>1</v>
      </c>
      <c r="D41" s="16">
        <f>patches!$C44</f>
        <v>274</v>
      </c>
      <c r="E41" s="16">
        <v>1000</v>
      </c>
      <c r="F41" s="18">
        <f>90-patches!$B44</f>
        <v>49.42937085628097</v>
      </c>
      <c r="G41" s="17">
        <v>0</v>
      </c>
      <c r="H41" s="17">
        <v>1</v>
      </c>
      <c r="I41" s="18">
        <f t="shared" si="1"/>
        <v>1.313868613138686</v>
      </c>
    </row>
    <row r="42" spans="1:9" ht="10.5">
      <c r="A42" t="s">
        <v>11</v>
      </c>
      <c r="B42" s="16">
        <v>0</v>
      </c>
      <c r="C42" s="16">
        <v>1</v>
      </c>
      <c r="D42" s="16">
        <f>patches!$C45</f>
        <v>270</v>
      </c>
      <c r="E42" s="16">
        <v>1000</v>
      </c>
      <c r="F42" s="18">
        <f>90-patches!$B45</f>
        <v>48.42406089758372</v>
      </c>
      <c r="G42" s="17">
        <v>0</v>
      </c>
      <c r="H42" s="17">
        <v>1</v>
      </c>
      <c r="I42" s="18">
        <f t="shared" si="1"/>
        <v>1.3333333333333333</v>
      </c>
    </row>
    <row r="43" spans="1:9" ht="10.5">
      <c r="A43" t="s">
        <v>11</v>
      </c>
      <c r="B43" s="16">
        <v>0</v>
      </c>
      <c r="C43" s="16">
        <v>1</v>
      </c>
      <c r="D43" s="16">
        <f>patches!$C46</f>
        <v>266</v>
      </c>
      <c r="E43" s="16">
        <v>1000</v>
      </c>
      <c r="F43" s="18">
        <f>90-patches!$B46</f>
        <v>47.41923275436152</v>
      </c>
      <c r="G43" s="17">
        <v>0</v>
      </c>
      <c r="H43" s="17">
        <v>1</v>
      </c>
      <c r="I43" s="18">
        <f t="shared" si="1"/>
        <v>1.3533834586466165</v>
      </c>
    </row>
    <row r="44" spans="1:9" ht="10.5">
      <c r="A44" t="s">
        <v>11</v>
      </c>
      <c r="B44" s="16">
        <v>0</v>
      </c>
      <c r="C44" s="16">
        <v>1</v>
      </c>
      <c r="D44" s="16">
        <f>patches!$C47</f>
        <v>262</v>
      </c>
      <c r="E44" s="16">
        <v>1000</v>
      </c>
      <c r="F44" s="18">
        <f>90-patches!$B47</f>
        <v>46.41520730495009</v>
      </c>
      <c r="G44" s="17">
        <v>0</v>
      </c>
      <c r="H44" s="17">
        <v>1</v>
      </c>
      <c r="I44" s="18">
        <f t="shared" si="1"/>
        <v>1.3740458015267176</v>
      </c>
    </row>
    <row r="45" spans="1:9" ht="10.5">
      <c r="A45" t="s">
        <v>11</v>
      </c>
      <c r="B45" s="16">
        <v>0</v>
      </c>
      <c r="C45" s="16">
        <v>1</v>
      </c>
      <c r="D45" s="16">
        <f>patches!$C48</f>
        <v>257</v>
      </c>
      <c r="E45" s="16">
        <v>1000</v>
      </c>
      <c r="F45" s="18">
        <f>90-patches!$B48</f>
        <v>45.41035957124431</v>
      </c>
      <c r="G45" s="17">
        <v>0</v>
      </c>
      <c r="H45" s="17">
        <v>1</v>
      </c>
      <c r="I45" s="18">
        <f t="shared" si="1"/>
        <v>1.4007782101167314</v>
      </c>
    </row>
    <row r="46" spans="1:9" ht="10.5">
      <c r="A46" t="s">
        <v>11</v>
      </c>
      <c r="B46" s="16">
        <v>0</v>
      </c>
      <c r="C46" s="16">
        <v>1</v>
      </c>
      <c r="D46" s="16">
        <f>patches!$C49</f>
        <v>253</v>
      </c>
      <c r="E46" s="16">
        <v>1000</v>
      </c>
      <c r="F46" s="18">
        <f>90-patches!$B49</f>
        <v>44.405024817144444</v>
      </c>
      <c r="G46" s="17">
        <v>0</v>
      </c>
      <c r="H46" s="17">
        <v>1</v>
      </c>
      <c r="I46" s="18">
        <f t="shared" si="1"/>
        <v>1.4229249011857708</v>
      </c>
    </row>
    <row r="47" spans="1:9" ht="10.5">
      <c r="A47" t="s">
        <v>11</v>
      </c>
      <c r="B47" s="16">
        <v>0</v>
      </c>
      <c r="C47" s="16">
        <v>1</v>
      </c>
      <c r="D47" s="16">
        <f>patches!$C50</f>
        <v>249</v>
      </c>
      <c r="E47" s="16">
        <v>1000</v>
      </c>
      <c r="F47" s="18">
        <f>90-patches!$B50</f>
        <v>43.40149353916891</v>
      </c>
      <c r="G47" s="17">
        <v>0</v>
      </c>
      <c r="H47" s="17">
        <v>1</v>
      </c>
      <c r="I47" s="18">
        <f t="shared" si="1"/>
        <v>1.4457831325301205</v>
      </c>
    </row>
    <row r="48" spans="1:9" ht="10.5">
      <c r="A48" t="s">
        <v>11</v>
      </c>
      <c r="B48" s="16">
        <v>0</v>
      </c>
      <c r="C48" s="16">
        <v>1</v>
      </c>
      <c r="D48" s="16">
        <f>patches!$C51</f>
        <v>244</v>
      </c>
      <c r="E48" s="16">
        <v>1000</v>
      </c>
      <c r="F48" s="18">
        <f>90-patches!$B51</f>
        <v>42.39805519220878</v>
      </c>
      <c r="G48" s="17">
        <v>0</v>
      </c>
      <c r="H48" s="17">
        <v>1</v>
      </c>
      <c r="I48" s="18">
        <f t="shared" si="1"/>
        <v>1.4754098360655739</v>
      </c>
    </row>
    <row r="49" spans="1:9" ht="10.5">
      <c r="A49" t="s">
        <v>11</v>
      </c>
      <c r="B49" s="16">
        <v>0</v>
      </c>
      <c r="C49" s="16">
        <v>1</v>
      </c>
      <c r="D49" s="16">
        <f>patches!$C52</f>
        <v>239</v>
      </c>
      <c r="E49" s="16">
        <v>1000</v>
      </c>
      <c r="F49" s="18">
        <f>90-patches!$B52</f>
        <v>41.39296753853826</v>
      </c>
      <c r="G49" s="17">
        <v>0</v>
      </c>
      <c r="H49" s="17">
        <v>1</v>
      </c>
      <c r="I49" s="18">
        <f t="shared" si="1"/>
        <v>1.506276150627615</v>
      </c>
    </row>
    <row r="50" spans="1:9" ht="10.5">
      <c r="A50" t="s">
        <v>11</v>
      </c>
      <c r="B50" s="16">
        <v>0</v>
      </c>
      <c r="C50" s="16">
        <v>1</v>
      </c>
      <c r="D50" s="16">
        <f>patches!$C53</f>
        <v>234</v>
      </c>
      <c r="E50" s="16">
        <v>1000</v>
      </c>
      <c r="F50" s="18">
        <f>90-patches!$B53</f>
        <v>40.38650854382904</v>
      </c>
      <c r="G50" s="17">
        <v>0</v>
      </c>
      <c r="H50" s="17">
        <v>1</v>
      </c>
      <c r="I50" s="18">
        <f t="shared" si="1"/>
        <v>1.5384615384615385</v>
      </c>
    </row>
    <row r="51" spans="1:9" ht="10.5">
      <c r="A51" t="s">
        <v>11</v>
      </c>
      <c r="B51" s="16">
        <v>0</v>
      </c>
      <c r="C51" s="16">
        <v>1</v>
      </c>
      <c r="D51" s="16">
        <f>patches!$C54</f>
        <v>230</v>
      </c>
      <c r="E51" s="16">
        <v>1000</v>
      </c>
      <c r="F51" s="18">
        <f>90-patches!$B54</f>
        <v>39.38115502142243</v>
      </c>
      <c r="G51" s="17">
        <v>0</v>
      </c>
      <c r="H51" s="17">
        <v>1</v>
      </c>
      <c r="I51" s="18">
        <f t="shared" si="1"/>
        <v>1.565217391304348</v>
      </c>
    </row>
    <row r="52" spans="1:9" ht="10.5">
      <c r="A52" t="s">
        <v>11</v>
      </c>
      <c r="B52" s="16">
        <v>0</v>
      </c>
      <c r="C52" s="16">
        <v>1</v>
      </c>
      <c r="D52" s="16">
        <f>patches!$C55</f>
        <v>225</v>
      </c>
      <c r="E52" s="16">
        <v>1000</v>
      </c>
      <c r="F52" s="18">
        <f>90-patches!$B55</f>
        <v>38.37720259927971</v>
      </c>
      <c r="G52" s="17">
        <v>0</v>
      </c>
      <c r="H52" s="17">
        <v>1</v>
      </c>
      <c r="I52" s="18">
        <f t="shared" si="1"/>
        <v>1.6</v>
      </c>
    </row>
    <row r="53" spans="1:9" ht="10.5">
      <c r="A53" t="s">
        <v>11</v>
      </c>
      <c r="B53" s="16">
        <v>0</v>
      </c>
      <c r="C53" s="16">
        <v>1</v>
      </c>
      <c r="D53" s="16">
        <f>patches!$C56</f>
        <v>220</v>
      </c>
      <c r="E53" s="16">
        <v>1000</v>
      </c>
      <c r="F53" s="18">
        <f>90-patches!$B56</f>
        <v>37.37276124217405</v>
      </c>
      <c r="G53" s="17">
        <v>0</v>
      </c>
      <c r="H53" s="17">
        <v>1</v>
      </c>
      <c r="I53" s="18">
        <f t="shared" si="1"/>
        <v>1.6363636363636365</v>
      </c>
    </row>
    <row r="54" spans="1:9" ht="10.5">
      <c r="A54" t="s">
        <v>11</v>
      </c>
      <c r="B54" s="16">
        <v>0</v>
      </c>
      <c r="C54" s="16">
        <v>1</v>
      </c>
      <c r="D54" s="16">
        <f>patches!$C57</f>
        <v>215</v>
      </c>
      <c r="E54" s="16">
        <v>1000</v>
      </c>
      <c r="F54" s="18">
        <f>90-patches!$B57</f>
        <v>36.36813523061177</v>
      </c>
      <c r="G54" s="17">
        <v>0</v>
      </c>
      <c r="H54" s="17">
        <v>1</v>
      </c>
      <c r="I54" s="18">
        <f t="shared" si="1"/>
        <v>1.6744186046511629</v>
      </c>
    </row>
    <row r="55" spans="1:9" ht="10.5">
      <c r="A55" t="s">
        <v>11</v>
      </c>
      <c r="B55" s="16">
        <v>0</v>
      </c>
      <c r="C55" s="16">
        <v>1</v>
      </c>
      <c r="D55" s="16">
        <f>patches!$C58</f>
        <v>210</v>
      </c>
      <c r="E55" s="16">
        <v>1000</v>
      </c>
      <c r="F55" s="18">
        <f>90-patches!$B58</f>
        <v>35.363636344088334</v>
      </c>
      <c r="G55" s="17">
        <v>0</v>
      </c>
      <c r="H55" s="17">
        <v>1</v>
      </c>
      <c r="I55" s="18">
        <f t="shared" si="1"/>
        <v>1.7142857142857142</v>
      </c>
    </row>
    <row r="56" spans="1:9" ht="10.5">
      <c r="A56" t="s">
        <v>11</v>
      </c>
      <c r="B56" s="16">
        <v>0</v>
      </c>
      <c r="C56" s="16">
        <v>1</v>
      </c>
      <c r="D56" s="16">
        <f>patches!$C59</f>
        <v>204</v>
      </c>
      <c r="E56" s="16">
        <v>1000</v>
      </c>
      <c r="F56" s="18">
        <f>90-patches!$B59</f>
        <v>34.357123862149614</v>
      </c>
      <c r="G56" s="17">
        <v>0</v>
      </c>
      <c r="H56" s="17">
        <v>1</v>
      </c>
      <c r="I56" s="18">
        <f t="shared" si="1"/>
        <v>1.7647058823529411</v>
      </c>
    </row>
    <row r="57" spans="1:9" ht="10.5">
      <c r="A57" t="s">
        <v>11</v>
      </c>
      <c r="B57" s="16">
        <v>0</v>
      </c>
      <c r="C57" s="16">
        <v>1</v>
      </c>
      <c r="D57" s="16">
        <f>patches!$C60</f>
        <v>199</v>
      </c>
      <c r="E57" s="16">
        <v>1000</v>
      </c>
      <c r="F57" s="18">
        <f>90-patches!$B60</f>
        <v>33.34892975609807</v>
      </c>
      <c r="G57" s="17">
        <v>0</v>
      </c>
      <c r="H57" s="17">
        <v>1</v>
      </c>
      <c r="I57" s="18">
        <f t="shared" si="1"/>
        <v>1.8090452261306533</v>
      </c>
    </row>
    <row r="58" spans="1:9" ht="10.5">
      <c r="A58" t="s">
        <v>11</v>
      </c>
      <c r="B58" s="16">
        <v>0</v>
      </c>
      <c r="C58" s="16">
        <v>1</v>
      </c>
      <c r="D58" s="16">
        <f>patches!$C61</f>
        <v>194</v>
      </c>
      <c r="E58" s="16">
        <v>1000</v>
      </c>
      <c r="F58" s="18">
        <f>90-patches!$B61</f>
        <v>32.341856237841014</v>
      </c>
      <c r="G58" s="17">
        <v>0</v>
      </c>
      <c r="H58" s="17">
        <v>1</v>
      </c>
      <c r="I58" s="18">
        <f t="shared" si="1"/>
        <v>1.8556701030927836</v>
      </c>
    </row>
    <row r="59" spans="1:9" ht="10.5">
      <c r="A59" t="s">
        <v>11</v>
      </c>
      <c r="B59" s="16">
        <v>0</v>
      </c>
      <c r="C59" s="16">
        <v>1</v>
      </c>
      <c r="D59" s="16">
        <f>patches!$C62</f>
        <v>189</v>
      </c>
      <c r="E59" s="16">
        <v>1000</v>
      </c>
      <c r="F59" s="18">
        <f>90-patches!$B62</f>
        <v>31.336250806804202</v>
      </c>
      <c r="G59" s="17">
        <v>0</v>
      </c>
      <c r="H59" s="17">
        <v>1</v>
      </c>
      <c r="I59" s="18">
        <f t="shared" si="1"/>
        <v>1.9047619047619047</v>
      </c>
    </row>
    <row r="60" spans="1:9" ht="10.5">
      <c r="A60" t="s">
        <v>11</v>
      </c>
      <c r="B60" s="16">
        <v>0</v>
      </c>
      <c r="C60" s="16">
        <v>1</v>
      </c>
      <c r="D60" s="16">
        <f>patches!$C63</f>
        <v>183</v>
      </c>
      <c r="E60" s="16">
        <v>1000</v>
      </c>
      <c r="F60" s="18">
        <f>90-patches!$B63</f>
        <v>30.329729393773853</v>
      </c>
      <c r="G60" s="17">
        <v>0</v>
      </c>
      <c r="H60" s="17">
        <v>1</v>
      </c>
      <c r="I60" s="18">
        <f t="shared" si="1"/>
        <v>1.9672131147540983</v>
      </c>
    </row>
    <row r="61" spans="1:9" ht="10.5">
      <c r="A61" t="s">
        <v>11</v>
      </c>
      <c r="B61" s="16">
        <v>0</v>
      </c>
      <c r="C61" s="16">
        <v>1</v>
      </c>
      <c r="D61" s="16">
        <f>patches!$C64</f>
        <v>178</v>
      </c>
      <c r="E61" s="16">
        <v>1000</v>
      </c>
      <c r="F61" s="18">
        <f>90-patches!$B64</f>
        <v>29.322669428674658</v>
      </c>
      <c r="G61" s="17">
        <v>0</v>
      </c>
      <c r="H61" s="17">
        <v>1</v>
      </c>
      <c r="I61" s="18">
        <f t="shared" si="1"/>
        <v>2.0224719101123596</v>
      </c>
    </row>
    <row r="62" spans="1:9" ht="10.5">
      <c r="A62" t="s">
        <v>11</v>
      </c>
      <c r="B62" s="16">
        <v>0</v>
      </c>
      <c r="C62" s="16">
        <v>1</v>
      </c>
      <c r="D62" s="16">
        <f>patches!$C65</f>
        <v>172</v>
      </c>
      <c r="E62" s="16">
        <v>1000</v>
      </c>
      <c r="F62" s="18">
        <f>90-patches!$B65</f>
        <v>28.315283919647896</v>
      </c>
      <c r="G62" s="17">
        <v>0</v>
      </c>
      <c r="H62" s="17">
        <v>1</v>
      </c>
      <c r="I62" s="18">
        <f t="shared" si="1"/>
        <v>2.0930232558139537</v>
      </c>
    </row>
    <row r="63" spans="1:9" ht="10.5">
      <c r="A63" t="s">
        <v>11</v>
      </c>
      <c r="B63" s="16">
        <v>0</v>
      </c>
      <c r="C63" s="16">
        <v>1</v>
      </c>
      <c r="D63" s="16">
        <f>patches!$C66</f>
        <v>167</v>
      </c>
      <c r="E63" s="16">
        <v>1000</v>
      </c>
      <c r="F63" s="18">
        <f>90-patches!$B66</f>
        <v>27.307979548418828</v>
      </c>
      <c r="G63" s="17">
        <v>0</v>
      </c>
      <c r="H63" s="17">
        <v>1</v>
      </c>
      <c r="I63" s="18">
        <f t="shared" si="1"/>
        <v>2.155688622754491</v>
      </c>
    </row>
    <row r="64" spans="1:9" ht="10.5">
      <c r="A64" t="s">
        <v>11</v>
      </c>
      <c r="B64" s="16">
        <v>0</v>
      </c>
      <c r="C64" s="16">
        <v>1</v>
      </c>
      <c r="D64" s="16">
        <f>patches!$C67</f>
        <v>161</v>
      </c>
      <c r="E64" s="16">
        <v>1000</v>
      </c>
      <c r="F64" s="18">
        <f>90-patches!$B67</f>
        <v>26.300979820610223</v>
      </c>
      <c r="G64" s="17">
        <v>0</v>
      </c>
      <c r="H64" s="17">
        <v>1</v>
      </c>
      <c r="I64" s="18">
        <f t="shared" si="1"/>
        <v>2.2360248447204967</v>
      </c>
    </row>
    <row r="65" spans="1:9" ht="10.5">
      <c r="A65" t="s">
        <v>11</v>
      </c>
      <c r="B65" s="16">
        <v>0</v>
      </c>
      <c r="C65" s="16">
        <v>1</v>
      </c>
      <c r="D65" s="16">
        <f>patches!$C68</f>
        <v>155</v>
      </c>
      <c r="E65" s="16">
        <v>1000</v>
      </c>
      <c r="F65" s="18">
        <f>90-patches!$B68</f>
        <v>25.29148550942449</v>
      </c>
      <c r="G65" s="17">
        <v>0</v>
      </c>
      <c r="H65" s="17">
        <v>1</v>
      </c>
      <c r="I65" s="18">
        <f t="shared" si="1"/>
        <v>2.3225806451612905</v>
      </c>
    </row>
    <row r="66" spans="1:9" ht="10.5">
      <c r="A66" t="s">
        <v>11</v>
      </c>
      <c r="B66" s="16">
        <v>0</v>
      </c>
      <c r="C66" s="16">
        <v>1</v>
      </c>
      <c r="D66" s="16">
        <f>patches!$C69</f>
        <v>149</v>
      </c>
      <c r="E66" s="16">
        <v>1000</v>
      </c>
      <c r="F66" s="18">
        <f>90-patches!$B69</f>
        <v>24.279717310633657</v>
      </c>
      <c r="G66" s="17">
        <v>0</v>
      </c>
      <c r="H66" s="17">
        <v>1</v>
      </c>
      <c r="I66" s="18">
        <f t="shared" si="1"/>
        <v>2.4161073825503356</v>
      </c>
    </row>
    <row r="67" spans="1:9" ht="10.5">
      <c r="A67" t="s">
        <v>11</v>
      </c>
      <c r="B67" s="16">
        <v>0</v>
      </c>
      <c r="C67" s="16">
        <v>1</v>
      </c>
      <c r="D67" s="16">
        <f>patches!$C70</f>
        <v>144</v>
      </c>
      <c r="E67" s="16">
        <v>1000</v>
      </c>
      <c r="F67" s="18">
        <f>90-patches!$B70</f>
        <v>23.269427887938093</v>
      </c>
      <c r="G67" s="17">
        <v>0</v>
      </c>
      <c r="H67" s="17">
        <v>1</v>
      </c>
      <c r="I67" s="18">
        <f t="shared" si="1"/>
        <v>2.5</v>
      </c>
    </row>
    <row r="68" spans="1:9" ht="10.5">
      <c r="A68" t="s">
        <v>11</v>
      </c>
      <c r="B68" s="16">
        <v>0</v>
      </c>
      <c r="C68" s="16">
        <v>1</v>
      </c>
      <c r="D68" s="16">
        <f>patches!$C71</f>
        <v>138</v>
      </c>
      <c r="E68" s="16">
        <v>1000</v>
      </c>
      <c r="F68" s="18">
        <f>90-patches!$B71</f>
        <v>22.260867666149863</v>
      </c>
      <c r="G68" s="17">
        <v>0</v>
      </c>
      <c r="H68" s="17">
        <v>1</v>
      </c>
      <c r="I68" s="18">
        <f t="shared" si="1"/>
        <v>2.608695652173913</v>
      </c>
    </row>
    <row r="69" spans="1:9" ht="10.5">
      <c r="A69" t="s">
        <v>11</v>
      </c>
      <c r="B69" s="16">
        <v>0</v>
      </c>
      <c r="C69" s="16">
        <v>1</v>
      </c>
      <c r="D69" s="16">
        <f>patches!$C72</f>
        <v>132</v>
      </c>
      <c r="E69" s="16">
        <v>1000</v>
      </c>
      <c r="F69" s="18">
        <f>90-patches!$B72</f>
        <v>21.250771545334345</v>
      </c>
      <c r="G69" s="17">
        <v>0</v>
      </c>
      <c r="H69" s="17">
        <v>1</v>
      </c>
      <c r="I69" s="18">
        <f t="shared" si="1"/>
        <v>2.727272727272727</v>
      </c>
    </row>
    <row r="70" spans="1:9" ht="10.5">
      <c r="A70" t="s">
        <v>11</v>
      </c>
      <c r="B70" s="16">
        <v>0</v>
      </c>
      <c r="C70" s="16">
        <v>1</v>
      </c>
      <c r="D70" s="16">
        <f>patches!$C73</f>
        <v>126</v>
      </c>
      <c r="E70" s="16">
        <v>1000</v>
      </c>
      <c r="F70" s="18">
        <f>90-patches!$B73</f>
        <v>20.23939440428289</v>
      </c>
      <c r="G70" s="17">
        <v>0</v>
      </c>
      <c r="H70" s="17">
        <v>1</v>
      </c>
      <c r="I70" s="18">
        <f t="shared" si="1"/>
        <v>2.857142857142857</v>
      </c>
    </row>
    <row r="71" spans="1:9" ht="10.5">
      <c r="A71" t="s">
        <v>11</v>
      </c>
      <c r="B71" s="16">
        <v>0</v>
      </c>
      <c r="C71" s="16">
        <v>1</v>
      </c>
      <c r="D71" s="16">
        <f>patches!$C74</f>
        <v>120</v>
      </c>
      <c r="E71" s="16">
        <v>1000</v>
      </c>
      <c r="F71" s="18">
        <f>90-patches!$B74</f>
        <v>19.227002919580997</v>
      </c>
      <c r="G71" s="17">
        <v>0</v>
      </c>
      <c r="H71" s="17">
        <v>1</v>
      </c>
      <c r="I71" s="18">
        <f aca="true" t="shared" si="2" ref="I71:I87">360/D71</f>
        <v>3</v>
      </c>
    </row>
    <row r="72" spans="1:9" ht="10.5">
      <c r="A72" t="s">
        <v>11</v>
      </c>
      <c r="B72" s="16">
        <v>0</v>
      </c>
      <c r="C72" s="16">
        <v>1</v>
      </c>
      <c r="D72" s="16">
        <f>patches!$C75</f>
        <v>114</v>
      </c>
      <c r="E72" s="16">
        <v>1000</v>
      </c>
      <c r="F72" s="18">
        <f>90-patches!$B75</f>
        <v>18.213876826799194</v>
      </c>
      <c r="G72" s="17">
        <v>0</v>
      </c>
      <c r="H72" s="17">
        <v>1</v>
      </c>
      <c r="I72" s="18">
        <f t="shared" si="2"/>
        <v>3.1578947368421053</v>
      </c>
    </row>
    <row r="73" spans="1:9" ht="10.5">
      <c r="A73" t="s">
        <v>11</v>
      </c>
      <c r="B73" s="16">
        <v>0</v>
      </c>
      <c r="C73" s="16">
        <v>1</v>
      </c>
      <c r="D73" s="16">
        <f>patches!$C76</f>
        <v>108</v>
      </c>
      <c r="E73" s="16">
        <v>1000</v>
      </c>
      <c r="F73" s="18">
        <f>90-patches!$B76</f>
        <v>17.20031048473507</v>
      </c>
      <c r="G73" s="17">
        <v>0</v>
      </c>
      <c r="H73" s="17">
        <v>1</v>
      </c>
      <c r="I73" s="18">
        <f t="shared" si="2"/>
        <v>3.3333333333333335</v>
      </c>
    </row>
    <row r="74" spans="1:9" ht="10.5">
      <c r="A74" t="s">
        <v>11</v>
      </c>
      <c r="B74" s="16">
        <v>0</v>
      </c>
      <c r="C74" s="16">
        <v>1</v>
      </c>
      <c r="D74" s="16">
        <f>patches!$C77</f>
        <v>102</v>
      </c>
      <c r="E74" s="16">
        <v>1000</v>
      </c>
      <c r="F74" s="18">
        <f>90-patches!$B77</f>
        <v>16.186614832758153</v>
      </c>
      <c r="G74" s="17">
        <v>0</v>
      </c>
      <c r="H74" s="17">
        <v>1</v>
      </c>
      <c r="I74" s="18">
        <f t="shared" si="2"/>
        <v>3.5294117647058822</v>
      </c>
    </row>
    <row r="75" spans="1:9" ht="10.5">
      <c r="A75" t="s">
        <v>11</v>
      </c>
      <c r="B75" s="16">
        <v>0</v>
      </c>
      <c r="C75" s="16">
        <v>1</v>
      </c>
      <c r="D75" s="16">
        <f>patches!$C78</f>
        <v>96</v>
      </c>
      <c r="E75" s="16">
        <v>1000</v>
      </c>
      <c r="F75" s="18">
        <f>90-patches!$B78</f>
        <v>15.173119864523741</v>
      </c>
      <c r="G75" s="17">
        <v>0</v>
      </c>
      <c r="H75" s="17">
        <v>1</v>
      </c>
      <c r="I75" s="18">
        <f t="shared" si="2"/>
        <v>3.75</v>
      </c>
    </row>
    <row r="76" spans="1:9" ht="10.5">
      <c r="A76" t="s">
        <v>11</v>
      </c>
      <c r="B76" s="16">
        <v>0</v>
      </c>
      <c r="C76" s="16">
        <v>1</v>
      </c>
      <c r="D76" s="16">
        <f>patches!$C79</f>
        <v>90</v>
      </c>
      <c r="E76" s="16">
        <v>1000</v>
      </c>
      <c r="F76" s="18">
        <f>90-patches!$B79</f>
        <v>14.160177789841512</v>
      </c>
      <c r="G76" s="17">
        <v>0</v>
      </c>
      <c r="H76" s="17">
        <v>1</v>
      </c>
      <c r="I76" s="18">
        <f t="shared" si="2"/>
        <v>4</v>
      </c>
    </row>
    <row r="77" spans="1:9" ht="10.5">
      <c r="A77" t="s">
        <v>11</v>
      </c>
      <c r="B77" s="16">
        <v>0</v>
      </c>
      <c r="C77" s="16">
        <v>1</v>
      </c>
      <c r="D77" s="16">
        <f>patches!$C80</f>
        <v>83</v>
      </c>
      <c r="E77" s="16">
        <v>1000</v>
      </c>
      <c r="F77" s="18">
        <f>90-patches!$B80</f>
        <v>13.14207680797682</v>
      </c>
      <c r="G77" s="17">
        <v>0</v>
      </c>
      <c r="H77" s="17">
        <v>1</v>
      </c>
      <c r="I77" s="18">
        <f t="shared" si="2"/>
        <v>4.337349397590361</v>
      </c>
    </row>
    <row r="78" spans="1:9" ht="10.5">
      <c r="A78" t="s">
        <v>11</v>
      </c>
      <c r="B78" s="16">
        <v>0</v>
      </c>
      <c r="C78" s="16">
        <v>1</v>
      </c>
      <c r="D78" s="16">
        <f>patches!$C81</f>
        <v>77</v>
      </c>
      <c r="E78" s="16">
        <v>1000</v>
      </c>
      <c r="F78" s="18">
        <f>90-patches!$B81</f>
        <v>12.119247976071804</v>
      </c>
      <c r="G78" s="17">
        <v>0</v>
      </c>
      <c r="H78" s="17">
        <v>1</v>
      </c>
      <c r="I78" s="18">
        <f t="shared" si="2"/>
        <v>4.675324675324675</v>
      </c>
    </row>
    <row r="79" spans="1:9" ht="10.5">
      <c r="A79" t="s">
        <v>11</v>
      </c>
      <c r="B79" s="16">
        <v>0</v>
      </c>
      <c r="C79" s="16">
        <v>1</v>
      </c>
      <c r="D79" s="16">
        <f>patches!$C82</f>
        <v>71</v>
      </c>
      <c r="E79" s="16">
        <v>1000</v>
      </c>
      <c r="F79" s="18">
        <f>90-patches!$B82</f>
        <v>11.09826069931151</v>
      </c>
      <c r="G79" s="17">
        <v>0</v>
      </c>
      <c r="H79" s="17">
        <v>1</v>
      </c>
      <c r="I79" s="18">
        <f t="shared" si="2"/>
        <v>5.070422535211268</v>
      </c>
    </row>
    <row r="80" spans="1:9" ht="10.5">
      <c r="A80" t="s">
        <v>11</v>
      </c>
      <c r="B80" s="16">
        <v>0</v>
      </c>
      <c r="C80" s="16">
        <v>1</v>
      </c>
      <c r="D80" s="16">
        <f>patches!$C83</f>
        <v>65</v>
      </c>
      <c r="E80" s="16">
        <v>1000</v>
      </c>
      <c r="F80" s="18">
        <f>90-patches!$B83</f>
        <v>10.079632618139257</v>
      </c>
      <c r="G80" s="17">
        <v>0</v>
      </c>
      <c r="H80" s="17">
        <v>1</v>
      </c>
      <c r="I80" s="18">
        <f t="shared" si="2"/>
        <v>5.538461538461538</v>
      </c>
    </row>
    <row r="81" spans="1:9" ht="10.5">
      <c r="A81" t="s">
        <v>11</v>
      </c>
      <c r="B81" s="16">
        <v>0</v>
      </c>
      <c r="C81" s="16">
        <v>1</v>
      </c>
      <c r="D81" s="16">
        <f>patches!$C84</f>
        <v>58</v>
      </c>
      <c r="E81" s="16">
        <v>1000</v>
      </c>
      <c r="F81" s="18">
        <f>90-patches!$B84</f>
        <v>9.055213923051028</v>
      </c>
      <c r="G81" s="17">
        <v>0</v>
      </c>
      <c r="H81" s="17">
        <v>1</v>
      </c>
      <c r="I81" s="18">
        <f t="shared" si="2"/>
        <v>6.206896551724138</v>
      </c>
    </row>
    <row r="82" spans="1:9" ht="10.5">
      <c r="A82" t="s">
        <v>11</v>
      </c>
      <c r="B82" s="16">
        <v>0</v>
      </c>
      <c r="C82" s="16">
        <v>1</v>
      </c>
      <c r="D82" s="16">
        <f>patches!$C85</f>
        <v>52</v>
      </c>
      <c r="E82" s="16">
        <v>1000</v>
      </c>
      <c r="F82" s="18">
        <f>90-patches!$B85</f>
        <v>8.025751805769843</v>
      </c>
      <c r="G82" s="17">
        <v>0</v>
      </c>
      <c r="H82" s="17">
        <v>1</v>
      </c>
      <c r="I82" s="18">
        <f t="shared" si="2"/>
        <v>6.923076923076923</v>
      </c>
    </row>
    <row r="83" spans="1:9" ht="10.5">
      <c r="A83" t="s">
        <v>11</v>
      </c>
      <c r="B83" s="16">
        <v>0</v>
      </c>
      <c r="C83" s="16">
        <v>1</v>
      </c>
      <c r="D83" s="16">
        <f>patches!$C86</f>
        <v>45</v>
      </c>
      <c r="E83" s="16">
        <v>1000</v>
      </c>
      <c r="F83" s="18">
        <f>90-patches!$B86</f>
        <v>6.989530906810842</v>
      </c>
      <c r="G83" s="17">
        <v>0</v>
      </c>
      <c r="H83" s="17">
        <v>1</v>
      </c>
      <c r="I83" s="18">
        <f t="shared" si="2"/>
        <v>8</v>
      </c>
    </row>
    <row r="84" spans="1:9" ht="10.5">
      <c r="A84" t="s">
        <v>11</v>
      </c>
      <c r="B84" s="16">
        <v>0</v>
      </c>
      <c r="C84" s="16">
        <v>1</v>
      </c>
      <c r="D84" s="16">
        <f>patches!$C87</f>
        <v>39</v>
      </c>
      <c r="E84" s="16">
        <v>1000</v>
      </c>
      <c r="F84" s="18">
        <f>90-patches!$B87</f>
        <v>5.9477284223501385</v>
      </c>
      <c r="G84" s="17">
        <v>0</v>
      </c>
      <c r="H84" s="17">
        <v>1</v>
      </c>
      <c r="I84" s="18">
        <f t="shared" si="2"/>
        <v>9.23076923076923</v>
      </c>
    </row>
    <row r="85" spans="1:9" ht="10.5">
      <c r="A85" t="s">
        <v>11</v>
      </c>
      <c r="B85" s="16">
        <v>0</v>
      </c>
      <c r="C85" s="16">
        <v>1</v>
      </c>
      <c r="D85" s="16">
        <f>patches!$C88</f>
        <v>32</v>
      </c>
      <c r="E85" s="16">
        <v>1000</v>
      </c>
      <c r="F85" s="18">
        <f>90-patches!$B88</f>
        <v>4.897154638922302</v>
      </c>
      <c r="G85" s="17">
        <v>0</v>
      </c>
      <c r="H85" s="17">
        <v>1</v>
      </c>
      <c r="I85" s="18">
        <f t="shared" si="2"/>
        <v>11.25</v>
      </c>
    </row>
    <row r="86" spans="1:9" ht="10.5">
      <c r="A86" t="s">
        <v>11</v>
      </c>
      <c r="B86" s="16">
        <v>0</v>
      </c>
      <c r="C86" s="16">
        <v>1</v>
      </c>
      <c r="D86" s="16">
        <f>patches!$C89</f>
        <v>26</v>
      </c>
      <c r="E86" s="16">
        <v>1000</v>
      </c>
      <c r="F86" s="18">
        <f>90-patches!$B89</f>
        <v>3.8401170435066945</v>
      </c>
      <c r="G86" s="17">
        <v>0</v>
      </c>
      <c r="H86" s="17">
        <v>1</v>
      </c>
      <c r="I86" s="18">
        <f t="shared" si="2"/>
        <v>13.846153846153847</v>
      </c>
    </row>
    <row r="87" spans="1:9" ht="10.5">
      <c r="A87" t="s">
        <v>11</v>
      </c>
      <c r="B87" s="16">
        <v>0</v>
      </c>
      <c r="C87" s="16">
        <v>1</v>
      </c>
      <c r="D87" s="16">
        <f>patches!$C90</f>
        <v>19</v>
      </c>
      <c r="E87" s="16">
        <v>1000</v>
      </c>
      <c r="F87" s="18">
        <f>90-patches!$B90</f>
        <v>2.7691404983665393</v>
      </c>
      <c r="G87" s="17">
        <v>0</v>
      </c>
      <c r="H87" s="17">
        <v>1</v>
      </c>
      <c r="I87" s="18">
        <f t="shared" si="2"/>
        <v>18.94736842105263</v>
      </c>
    </row>
    <row r="88" spans="1:9" ht="10.5">
      <c r="A88" t="s">
        <v>11</v>
      </c>
      <c r="B88" s="16">
        <v>0</v>
      </c>
      <c r="C88" s="16">
        <v>1</v>
      </c>
      <c r="D88" s="16">
        <f>patches!$C91</f>
        <v>12</v>
      </c>
      <c r="E88" s="16">
        <v>1000</v>
      </c>
      <c r="F88" s="18">
        <f>90-patches!$B91</f>
        <v>1.6484536273093795</v>
      </c>
      <c r="G88" s="17">
        <v>0</v>
      </c>
      <c r="H88" s="17">
        <v>1</v>
      </c>
      <c r="I88" s="18">
        <f>360/D88</f>
        <v>30</v>
      </c>
    </row>
    <row r="89" spans="1:9" ht="10.5">
      <c r="A89" t="s">
        <v>11</v>
      </c>
      <c r="B89" s="16">
        <v>0</v>
      </c>
      <c r="C89" s="16">
        <v>1</v>
      </c>
      <c r="D89" s="16">
        <f>patches!$C92</f>
        <v>5</v>
      </c>
      <c r="E89" s="16">
        <v>1000</v>
      </c>
      <c r="F89" s="18">
        <f>90-patches!$B92</f>
        <v>0.5364992695846098</v>
      </c>
      <c r="G89" s="17">
        <v>0</v>
      </c>
      <c r="H89" s="17">
        <v>1</v>
      </c>
      <c r="I89" s="18">
        <f>360/D89</f>
        <v>72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 topLeftCell="A1">
      <pane ySplit="3" topLeftCell="BM4" activePane="bottomLeft" state="frozen"/>
      <selection pane="topLeft" activeCell="C105" sqref="C105"/>
      <selection pane="topLeft" activeCell="A1" sqref="A1"/>
      <selection pane="bottomLeft" activeCell="D54" sqref="D54:J54"/>
    </sheetView>
  </sheetViews>
  <sheetFormatPr defaultColWidth="9.140625" defaultRowHeight="10.5"/>
  <cols>
    <col min="1" max="1" width="4.57421875" style="1" customWidth="1"/>
    <col min="2" max="2" width="8.57421875" style="1" customWidth="1"/>
    <col min="3" max="3" width="7.57421875" style="0" customWidth="1"/>
    <col min="4" max="14" width="11.57421875" style="0" customWidth="1"/>
    <col min="15" max="15" width="12.57421875" style="0" customWidth="1"/>
    <col min="16" max="16384" width="8.57421875" style="0" customWidth="1"/>
  </cols>
  <sheetData>
    <row r="1" ht="10.5">
      <c r="B1" s="24" t="s">
        <v>17</v>
      </c>
    </row>
    <row r="2" spans="2:11" ht="9.75" customHeight="1">
      <c r="B2" s="25"/>
      <c r="C2" s="21" t="s">
        <v>3</v>
      </c>
      <c r="D2" s="6" t="s">
        <v>4</v>
      </c>
      <c r="E2" s="7"/>
      <c r="F2" s="6" t="s">
        <v>5</v>
      </c>
      <c r="G2" s="10"/>
      <c r="H2" s="7"/>
      <c r="I2" s="6" t="s">
        <v>6</v>
      </c>
      <c r="J2" s="10"/>
      <c r="K2" s="7"/>
    </row>
    <row r="3" spans="1:13" s="5" customFormat="1" ht="21.75" thickBot="1">
      <c r="A3" s="5" t="s">
        <v>0</v>
      </c>
      <c r="B3" s="26"/>
      <c r="C3" s="22"/>
      <c r="D3" s="8" t="s">
        <v>1</v>
      </c>
      <c r="E3" s="9" t="s">
        <v>2</v>
      </c>
      <c r="F3" s="8" t="s">
        <v>1</v>
      </c>
      <c r="G3" s="11" t="s">
        <v>2</v>
      </c>
      <c r="H3" s="9" t="s">
        <v>7</v>
      </c>
      <c r="I3" s="8" t="s">
        <v>9</v>
      </c>
      <c r="J3" s="11" t="s">
        <v>16</v>
      </c>
      <c r="K3" s="9" t="s">
        <v>8</v>
      </c>
      <c r="L3" s="19" t="s">
        <v>12</v>
      </c>
      <c r="M3" s="19" t="s">
        <v>13</v>
      </c>
    </row>
    <row r="4" spans="1:15" ht="11.25" thickTop="1">
      <c r="A4" s="1">
        <v>1</v>
      </c>
      <c r="B4" s="4">
        <f>elevation_top/2</f>
        <v>0.5</v>
      </c>
      <c r="C4" s="3">
        <v>360</v>
      </c>
      <c r="D4">
        <v>0</v>
      </c>
      <c r="E4" s="2">
        <f>2*DEGREES(ASIN(trapezoid_bottom))+elevation_bottom</f>
        <v>1</v>
      </c>
      <c r="F4" s="2">
        <f>COS(RADIANS(elevation_bottom))*SIN(RADIANS((360/azimuth_step)/2))</f>
        <v>0.008726535498373935</v>
      </c>
      <c r="G4" s="2">
        <f>COS(RADIANS(elevation_top))*SIN(RADIANS((360/azimuth_step)/2))</f>
        <v>0.008725206404749608</v>
      </c>
      <c r="H4" s="2">
        <f>SQRT(((trapezoid_bottom-trapezoid_top)/2)^2+trapezoid_bottom^2)</f>
        <v>0.008726535523677359</v>
      </c>
      <c r="I4" s="2">
        <f>trapezoid_height*(trapezoid_top+trapezoid_bottom)/2</f>
        <v>7.614662283382814E-05</v>
      </c>
      <c r="J4" s="2">
        <f>trapezoid_area/$I4</f>
        <v>1</v>
      </c>
      <c r="K4" s="12"/>
      <c r="L4" s="15">
        <f>SUM(C4:C92)</f>
        <v>20629</v>
      </c>
      <c r="M4" t="s">
        <v>10</v>
      </c>
      <c r="O4" s="15">
        <f>89*360</f>
        <v>32040</v>
      </c>
    </row>
    <row r="5" spans="1:15" ht="10.5">
      <c r="A5" s="1">
        <v>2</v>
      </c>
      <c r="B5" s="4">
        <f>($D5+$E5)/2</f>
        <v>1.4999238456454655</v>
      </c>
      <c r="C5" s="3">
        <v>360</v>
      </c>
      <c r="D5" s="13">
        <f>$E4</f>
        <v>1</v>
      </c>
      <c r="E5" s="2">
        <f>2*DEGREES(ASIN($F5))+$D5</f>
        <v>1.999847691290931</v>
      </c>
      <c r="F5" s="2">
        <f>COS(RADIANS($D5))*SIN(RADIANS((360/$C5)/2))</f>
        <v>0.008725206404749608</v>
      </c>
      <c r="G5" s="2">
        <f>COS(RADIANS($E5))*SIN(RADIANS((360/$C5)/2))</f>
        <v>0.008721220338286867</v>
      </c>
      <c r="H5" s="2">
        <f>SQRT((($F5-$G5)/2)^2+$F5^2)</f>
        <v>0.008725206632376395</v>
      </c>
      <c r="I5" s="2">
        <f>$H5*($F5+$G5)/2</f>
        <v>7.611183916480537E-05</v>
      </c>
      <c r="J5" s="2">
        <f aca="true" t="shared" si="0" ref="J5:J68">trapezoid_area/$I5</f>
        <v>1.0004570073382073</v>
      </c>
      <c r="K5" s="14">
        <f>$I5-trapezoid_area</f>
        <v>-3.478366902277504E-08</v>
      </c>
      <c r="L5" s="2">
        <f>IF(K5&gt;0,K5,"")</f>
      </c>
      <c r="M5" s="2">
        <f>IF(K5&lt;0,-K5,"")</f>
        <v>3.478366902277504E-08</v>
      </c>
      <c r="N5" s="20">
        <f>SUM(L5:M$92)/$L$4/AVERAGE(I4:I$92)</f>
        <v>1.9382460004056715E-05</v>
      </c>
      <c r="O5" t="s">
        <v>14</v>
      </c>
    </row>
    <row r="6" spans="1:13" ht="10.5">
      <c r="A6" s="1">
        <f>A5+1</f>
        <v>3</v>
      </c>
      <c r="B6" s="4">
        <f aca="true" t="shared" si="1" ref="B6:B69">($D6+$E6)/2</f>
        <v>2.4995431434613193</v>
      </c>
      <c r="C6" s="3">
        <v>360</v>
      </c>
      <c r="D6" s="13">
        <f aca="true" t="shared" si="2" ref="D6:D13">$E5</f>
        <v>1.999847691290931</v>
      </c>
      <c r="E6" s="2">
        <f aca="true" t="shared" si="3" ref="E6:E69">2*DEGREES(ASIN($F6))+$D6</f>
        <v>2.9992385956317076</v>
      </c>
      <c r="F6" s="2">
        <f aca="true" t="shared" si="4" ref="F6:F69">COS(RADIANS($D6))*SIN(RADIANS((360/$C6)/2))</f>
        <v>0.008721220338286867</v>
      </c>
      <c r="G6" s="2">
        <f aca="true" t="shared" si="5" ref="G6:G69">COS(RADIANS($E6))*SIN(RADIANS((360/$C6)/2))</f>
        <v>0.008714582153237147</v>
      </c>
      <c r="H6" s="2">
        <f aca="true" t="shared" si="6" ref="H6:H69">SQRT((($F6-$G6)/2)^2+$F6^2)</f>
        <v>0.008721220969871345</v>
      </c>
      <c r="I6" s="2">
        <f aca="true" t="shared" si="7" ref="I6:I69">$H6*($F6+$G6)/2</f>
        <v>7.603074315780715E-05</v>
      </c>
      <c r="J6" s="2">
        <f t="shared" si="0"/>
        <v>1.0015241160510622</v>
      </c>
      <c r="K6" s="14">
        <f aca="true" t="shared" si="8" ref="K6:K69">$I6-trapezoid_area</f>
        <v>-1.1587967602099921E-07</v>
      </c>
      <c r="L6" s="2">
        <f aca="true" t="shared" si="9" ref="L6:L69">IF(K6&gt;0,K6,"")</f>
      </c>
      <c r="M6" s="2">
        <f aca="true" t="shared" si="10" ref="M6:M69">IF(K6&lt;0,-K6,"")</f>
        <v>1.1587967602099921E-07</v>
      </c>
    </row>
    <row r="7" spans="1:13" ht="10.5">
      <c r="A7" s="1">
        <f aca="true" t="shared" si="11" ref="A7:A13">A6+1</f>
        <v>4</v>
      </c>
      <c r="B7" s="4">
        <f t="shared" si="1"/>
        <v>3.499944543118365</v>
      </c>
      <c r="C7" s="3">
        <v>359</v>
      </c>
      <c r="D7" s="13">
        <f t="shared" si="2"/>
        <v>2.9992385956317076</v>
      </c>
      <c r="E7" s="2">
        <f t="shared" si="3"/>
        <v>4.000650490605023</v>
      </c>
      <c r="F7" s="2">
        <f t="shared" si="4"/>
        <v>0.008738856136549553</v>
      </c>
      <c r="G7" s="2">
        <f t="shared" si="5"/>
        <v>0.008729519232999746</v>
      </c>
      <c r="H7" s="2">
        <f t="shared" si="6"/>
        <v>0.008738857383534289</v>
      </c>
      <c r="I7" s="2">
        <f t="shared" si="7"/>
        <v>7.63268205382672E-05</v>
      </c>
      <c r="J7" s="2">
        <f t="shared" si="0"/>
        <v>0.9976391299523775</v>
      </c>
      <c r="K7" s="14">
        <f t="shared" si="8"/>
        <v>1.8019770443905754E-07</v>
      </c>
      <c r="L7" s="2">
        <f t="shared" si="9"/>
        <v>1.8019770443905754E-07</v>
      </c>
      <c r="M7" s="2">
        <f t="shared" si="10"/>
      </c>
    </row>
    <row r="8" spans="1:13" ht="10.5">
      <c r="A8" s="1">
        <f t="shared" si="11"/>
        <v>5</v>
      </c>
      <c r="B8" s="4">
        <f t="shared" si="1"/>
        <v>4.500821452518201</v>
      </c>
      <c r="C8" s="3">
        <v>359</v>
      </c>
      <c r="D8" s="13">
        <f t="shared" si="2"/>
        <v>4.000650490605023</v>
      </c>
      <c r="E8" s="2">
        <f t="shared" si="3"/>
        <v>5.000992414431378</v>
      </c>
      <c r="F8" s="2">
        <f t="shared" si="4"/>
        <v>0.008729519232999746</v>
      </c>
      <c r="G8" s="2">
        <f t="shared" si="5"/>
        <v>0.008717529966626551</v>
      </c>
      <c r="H8" s="2">
        <f t="shared" si="6"/>
        <v>0.008729521291281643</v>
      </c>
      <c r="I8" s="2">
        <f t="shared" si="7"/>
        <v>7.615219372908805E-05</v>
      </c>
      <c r="J8" s="2">
        <f t="shared" si="0"/>
        <v>0.9999268452425714</v>
      </c>
      <c r="K8" s="14">
        <f t="shared" si="8"/>
        <v>5.570895259909923E-09</v>
      </c>
      <c r="L8" s="2">
        <f t="shared" si="9"/>
        <v>5.570895259909923E-09</v>
      </c>
      <c r="M8" s="2">
        <f t="shared" si="10"/>
      </c>
    </row>
    <row r="9" spans="1:13" ht="10.5">
      <c r="A9" s="1">
        <f t="shared" si="11"/>
        <v>6</v>
      </c>
      <c r="B9" s="4">
        <f t="shared" si="1"/>
        <v>5.501871622278667</v>
      </c>
      <c r="C9" s="3">
        <v>358</v>
      </c>
      <c r="D9" s="13">
        <f t="shared" si="2"/>
        <v>5.000992414431378</v>
      </c>
      <c r="E9" s="2">
        <f t="shared" si="3"/>
        <v>6.002750830125956</v>
      </c>
      <c r="F9" s="2">
        <f t="shared" si="4"/>
        <v>0.008741879984797158</v>
      </c>
      <c r="G9" s="2">
        <f t="shared" si="5"/>
        <v>0.008727169862347148</v>
      </c>
      <c r="H9" s="2">
        <f t="shared" si="6"/>
        <v>0.008741883078920857</v>
      </c>
      <c r="I9" s="2">
        <f t="shared" si="7"/>
        <v>7.63561956317879E-05</v>
      </c>
      <c r="J9" s="2">
        <f t="shared" si="0"/>
        <v>0.9972553268765462</v>
      </c>
      <c r="K9" s="14">
        <f t="shared" si="8"/>
        <v>2.0957279795975013E-07</v>
      </c>
      <c r="L9" s="2">
        <f t="shared" si="9"/>
        <v>2.0957279795975013E-07</v>
      </c>
      <c r="M9" s="2">
        <f t="shared" si="10"/>
      </c>
    </row>
    <row r="10" spans="1:13" ht="10.5">
      <c r="A10" s="1">
        <f t="shared" si="11"/>
        <v>7</v>
      </c>
      <c r="B10" s="4">
        <f t="shared" si="1"/>
        <v>6.5027871778884085</v>
      </c>
      <c r="C10" s="3">
        <v>358</v>
      </c>
      <c r="D10" s="13">
        <f t="shared" si="2"/>
        <v>6.002750830125956</v>
      </c>
      <c r="E10" s="2">
        <f t="shared" si="3"/>
        <v>7.002823525650861</v>
      </c>
      <c r="F10" s="2">
        <f t="shared" si="4"/>
        <v>0.008727169862347148</v>
      </c>
      <c r="G10" s="2">
        <f t="shared" si="5"/>
        <v>0.008709823483093317</v>
      </c>
      <c r="H10" s="2">
        <f>SQRT((($F10-$G10)/2)^2+$F10^2)</f>
        <v>0.008727174172117722</v>
      </c>
      <c r="I10" s="2">
        <f t="shared" si="7"/>
        <v>7.608783898185832E-05</v>
      </c>
      <c r="J10" s="2">
        <f t="shared" si="0"/>
        <v>1.0007725788083408</v>
      </c>
      <c r="K10" s="14">
        <f t="shared" si="8"/>
        <v>-5.8783851969828314E-08</v>
      </c>
      <c r="L10" s="2">
        <f t="shared" si="9"/>
      </c>
      <c r="M10" s="2">
        <f t="shared" si="10"/>
        <v>5.8783851969828314E-08</v>
      </c>
    </row>
    <row r="11" spans="1:13" ht="10.5">
      <c r="A11" s="1">
        <f t="shared" si="11"/>
        <v>8</v>
      </c>
      <c r="B11" s="4">
        <f t="shared" si="1"/>
        <v>7.5032638387522095</v>
      </c>
      <c r="C11" s="3">
        <v>357</v>
      </c>
      <c r="D11" s="13">
        <f t="shared" si="2"/>
        <v>7.002823525650861</v>
      </c>
      <c r="E11" s="2">
        <f t="shared" si="3"/>
        <v>8.003704151853558</v>
      </c>
      <c r="F11" s="2">
        <f t="shared" si="4"/>
        <v>0.008734220118856417</v>
      </c>
      <c r="G11" s="2">
        <f t="shared" si="5"/>
        <v>0.008714146959978415</v>
      </c>
      <c r="H11" s="2">
        <f t="shared" si="6"/>
        <v>0.008734225885421274</v>
      </c>
      <c r="I11" s="2">
        <f t="shared" si="7"/>
        <v>7.61989896991458E-05</v>
      </c>
      <c r="J11" s="2">
        <f t="shared" si="0"/>
        <v>0.9993127616845785</v>
      </c>
      <c r="K11" s="14">
        <f t="shared" si="8"/>
        <v>5.2366865317657785E-08</v>
      </c>
      <c r="L11" s="2">
        <f t="shared" si="9"/>
        <v>5.2366865317657785E-08</v>
      </c>
      <c r="M11" s="2">
        <f t="shared" si="10"/>
      </c>
    </row>
    <row r="12" spans="1:13" ht="10.5">
      <c r="A12" s="1">
        <f t="shared" si="11"/>
        <v>9</v>
      </c>
      <c r="B12" s="4">
        <f t="shared" si="1"/>
        <v>8.504396813649372</v>
      </c>
      <c r="C12" s="3">
        <v>356</v>
      </c>
      <c r="D12" s="13">
        <f t="shared" si="2"/>
        <v>8.003704151853558</v>
      </c>
      <c r="E12" s="2">
        <f t="shared" si="3"/>
        <v>9.005089475445185</v>
      </c>
      <c r="F12" s="2">
        <f t="shared" si="4"/>
        <v>0.008738624266354873</v>
      </c>
      <c r="G12" s="2">
        <f t="shared" si="5"/>
        <v>0.008715815997362543</v>
      </c>
      <c r="H12" s="2">
        <f t="shared" si="6"/>
        <v>0.008738631707699429</v>
      </c>
      <c r="I12" s="2">
        <f t="shared" si="7"/>
        <v>7.62639625643333E-05</v>
      </c>
      <c r="J12" s="2">
        <f t="shared" si="0"/>
        <v>0.9984614000301102</v>
      </c>
      <c r="K12" s="14">
        <f t="shared" si="8"/>
        <v>1.1733973050516075E-07</v>
      </c>
      <c r="L12" s="2">
        <f t="shared" si="9"/>
        <v>1.1733973050516075E-07</v>
      </c>
      <c r="M12" s="2">
        <f t="shared" si="10"/>
      </c>
    </row>
    <row r="13" spans="1:13" ht="10.5">
      <c r="A13" s="1">
        <f t="shared" si="11"/>
        <v>10</v>
      </c>
      <c r="B13" s="4">
        <f t="shared" si="1"/>
        <v>9.505881989569758</v>
      </c>
      <c r="C13" s="3">
        <v>355</v>
      </c>
      <c r="D13" s="13">
        <f t="shared" si="2"/>
        <v>9.005089475445185</v>
      </c>
      <c r="E13" s="2">
        <f t="shared" si="3"/>
        <v>10.006674503694333</v>
      </c>
      <c r="F13" s="2">
        <f t="shared" si="4"/>
        <v>0.008740366951701618</v>
      </c>
      <c r="G13" s="2">
        <f t="shared" si="5"/>
        <v>0.008714819294179735</v>
      </c>
      <c r="H13" s="2">
        <f t="shared" si="6"/>
        <v>0.008740376286013036</v>
      </c>
      <c r="I13" s="2">
        <f t="shared" si="7"/>
        <v>7.628244796572114E-05</v>
      </c>
      <c r="J13" s="2">
        <f t="shared" si="0"/>
        <v>0.998219444505058</v>
      </c>
      <c r="K13" s="14">
        <f t="shared" si="8"/>
        <v>1.3582513189299913E-07</v>
      </c>
      <c r="L13" s="2">
        <f t="shared" si="9"/>
        <v>1.3582513189299913E-07</v>
      </c>
      <c r="M13" s="2">
        <f t="shared" si="10"/>
      </c>
    </row>
    <row r="14" spans="1:13" ht="10.5">
      <c r="A14" s="1">
        <f aca="true" t="shared" si="12" ref="A14:A51">A13+1</f>
        <v>11</v>
      </c>
      <c r="B14" s="4">
        <f t="shared" si="1"/>
        <v>10.507413721007891</v>
      </c>
      <c r="C14" s="3">
        <v>354</v>
      </c>
      <c r="D14" s="13">
        <f aca="true" t="shared" si="13" ref="D14:D51">$E13</f>
        <v>10.006674503694333</v>
      </c>
      <c r="E14" s="2">
        <f t="shared" si="3"/>
        <v>11.00815293832145</v>
      </c>
      <c r="F14" s="2">
        <f t="shared" si="4"/>
        <v>0.00873943678239654</v>
      </c>
      <c r="G14" s="2">
        <f t="shared" si="5"/>
        <v>0.008711149548198453</v>
      </c>
      <c r="H14" s="2">
        <f t="shared" si="6"/>
        <v>0.008739448227171452</v>
      </c>
      <c r="I14" s="2">
        <f t="shared" si="7"/>
        <v>7.625424788501039E-05</v>
      </c>
      <c r="J14" s="2">
        <f t="shared" si="0"/>
        <v>0.9985886025478273</v>
      </c>
      <c r="K14" s="14">
        <f t="shared" si="8"/>
        <v>1.0762505118224418E-07</v>
      </c>
      <c r="L14" s="2">
        <f t="shared" si="9"/>
        <v>1.0762505118224418E-07</v>
      </c>
      <c r="M14" s="2">
        <f t="shared" si="10"/>
      </c>
    </row>
    <row r="15" spans="1:13" ht="10.5">
      <c r="A15" s="1">
        <f t="shared" si="12"/>
        <v>12</v>
      </c>
      <c r="B15" s="4">
        <f t="shared" si="1"/>
        <v>11.508685286635652</v>
      </c>
      <c r="C15" s="3">
        <v>353</v>
      </c>
      <c r="D15" s="13">
        <f t="shared" si="13"/>
        <v>11.00815293832145</v>
      </c>
      <c r="E15" s="2">
        <f t="shared" si="3"/>
        <v>12.009217634949854</v>
      </c>
      <c r="F15" s="2">
        <f t="shared" si="4"/>
        <v>0.008735826375065795</v>
      </c>
      <c r="G15" s="2">
        <f t="shared" si="5"/>
        <v>0.008704803489650172</v>
      </c>
      <c r="H15" s="2">
        <f t="shared" si="6"/>
        <v>0.0087358401462109</v>
      </c>
      <c r="I15" s="2">
        <f t="shared" si="7"/>
        <v>7.617927727369525E-05</v>
      </c>
      <c r="J15" s="2">
        <f t="shared" si="0"/>
        <v>0.9995713474709168</v>
      </c>
      <c r="K15" s="14">
        <f t="shared" si="8"/>
        <v>3.2654439867100984E-08</v>
      </c>
      <c r="L15" s="2">
        <f t="shared" si="9"/>
        <v>3.2654439867100984E-08</v>
      </c>
      <c r="M15" s="2">
        <f t="shared" si="10"/>
      </c>
    </row>
    <row r="16" spans="1:13" ht="10.5">
      <c r="A16" s="1">
        <f t="shared" si="12"/>
        <v>13</v>
      </c>
      <c r="B16" s="4">
        <f t="shared" si="1"/>
        <v>12.509389350694073</v>
      </c>
      <c r="C16" s="3">
        <v>352</v>
      </c>
      <c r="D16" s="13">
        <f t="shared" si="13"/>
        <v>12.009217634949854</v>
      </c>
      <c r="E16" s="2">
        <f t="shared" si="3"/>
        <v>13.009561066438293</v>
      </c>
      <c r="F16" s="2">
        <f t="shared" si="4"/>
        <v>0.008729532389332103</v>
      </c>
      <c r="G16" s="2">
        <f t="shared" si="5"/>
        <v>0.008695781900031922</v>
      </c>
      <c r="H16" s="2">
        <f t="shared" si="6"/>
        <v>0.008729548700263963</v>
      </c>
      <c r="I16" s="2">
        <f t="shared" si="7"/>
        <v>7.605756485320439E-05</v>
      </c>
      <c r="J16" s="2">
        <f t="shared" si="0"/>
        <v>1.0011709286353783</v>
      </c>
      <c r="K16" s="14">
        <f t="shared" si="8"/>
        <v>-8.905798062375269E-08</v>
      </c>
      <c r="L16" s="2">
        <f t="shared" si="9"/>
      </c>
      <c r="M16" s="2">
        <f t="shared" si="10"/>
        <v>8.905798062375269E-08</v>
      </c>
    </row>
    <row r="17" spans="1:13" ht="10.5">
      <c r="A17" s="1">
        <f t="shared" si="12"/>
        <v>14</v>
      </c>
      <c r="B17" s="4">
        <f t="shared" si="1"/>
        <v>13.510646017934588</v>
      </c>
      <c r="C17" s="3">
        <v>350</v>
      </c>
      <c r="D17" s="13">
        <f t="shared" si="13"/>
        <v>13.009561066438293</v>
      </c>
      <c r="E17" s="2">
        <f t="shared" si="3"/>
        <v>14.011730969430884</v>
      </c>
      <c r="F17" s="2">
        <f t="shared" si="4"/>
        <v>0.008745470751619121</v>
      </c>
      <c r="G17" s="2">
        <f t="shared" si="5"/>
        <v>0.008708792348408113</v>
      </c>
      <c r="H17" s="2">
        <f t="shared" si="6"/>
        <v>0.008745489980197852</v>
      </c>
      <c r="I17" s="2">
        <f t="shared" si="7"/>
        <v>7.632304152651264E-05</v>
      </c>
      <c r="J17" s="2">
        <f t="shared" si="0"/>
        <v>0.9976885264376786</v>
      </c>
      <c r="K17" s="14">
        <f t="shared" si="8"/>
        <v>1.7641869268449257E-07</v>
      </c>
      <c r="L17" s="2">
        <f t="shared" si="9"/>
        <v>1.7641869268449257E-07</v>
      </c>
      <c r="M17" s="2">
        <f t="shared" si="10"/>
      </c>
    </row>
    <row r="18" spans="1:13" ht="10.5">
      <c r="A18" s="1">
        <f t="shared" si="12"/>
        <v>15</v>
      </c>
      <c r="B18" s="4">
        <f t="shared" si="1"/>
        <v>14.512144072659654</v>
      </c>
      <c r="C18" s="3">
        <v>349</v>
      </c>
      <c r="D18" s="13">
        <f t="shared" si="13"/>
        <v>14.011730969430884</v>
      </c>
      <c r="E18" s="2">
        <f t="shared" si="3"/>
        <v>15.012557175888423</v>
      </c>
      <c r="F18" s="2">
        <f t="shared" si="4"/>
        <v>0.008733745235104546</v>
      </c>
      <c r="G18" s="2">
        <f t="shared" si="5"/>
        <v>0.00869434448273435</v>
      </c>
      <c r="H18" s="2">
        <f t="shared" si="6"/>
        <v>0.008733767453770063</v>
      </c>
      <c r="I18" s="2">
        <f t="shared" si="7"/>
        <v>7.610644137952302E-05</v>
      </c>
      <c r="J18" s="2">
        <f t="shared" si="0"/>
        <v>1.000527963909188</v>
      </c>
      <c r="K18" s="14">
        <f t="shared" si="8"/>
        <v>-4.018145430511981E-08</v>
      </c>
      <c r="L18" s="2">
        <f t="shared" si="9"/>
      </c>
      <c r="M18" s="2">
        <f t="shared" si="10"/>
        <v>4.018145430511981E-08</v>
      </c>
    </row>
    <row r="19" spans="1:13" ht="10.5">
      <c r="A19" s="1">
        <f t="shared" si="12"/>
        <v>16</v>
      </c>
      <c r="B19" s="4">
        <f t="shared" si="1"/>
        <v>15.51358390470753</v>
      </c>
      <c r="C19" s="3">
        <v>347</v>
      </c>
      <c r="D19" s="13">
        <f t="shared" si="13"/>
        <v>15.012557175888423</v>
      </c>
      <c r="E19" s="2">
        <f t="shared" si="3"/>
        <v>16.014610633526637</v>
      </c>
      <c r="F19" s="2">
        <f t="shared" si="4"/>
        <v>0.008744454613059355</v>
      </c>
      <c r="G19" s="2">
        <f t="shared" si="5"/>
        <v>0.008702105227005411</v>
      </c>
      <c r="H19" s="2">
        <f t="shared" si="6"/>
        <v>0.008744480250276732</v>
      </c>
      <c r="I19" s="2">
        <f t="shared" si="7"/>
        <v>7.628054897835878E-05</v>
      </c>
      <c r="J19" s="2">
        <f t="shared" si="0"/>
        <v>0.9982442949569145</v>
      </c>
      <c r="K19" s="14">
        <f t="shared" si="8"/>
        <v>1.3392614453063445E-07</v>
      </c>
      <c r="L19" s="2">
        <f t="shared" si="9"/>
        <v>1.3392614453063445E-07</v>
      </c>
      <c r="M19" s="2">
        <f t="shared" si="10"/>
      </c>
    </row>
    <row r="20" spans="1:13" ht="10.5">
      <c r="A20" s="1">
        <f t="shared" si="12"/>
        <v>17</v>
      </c>
      <c r="B20" s="4">
        <f t="shared" si="1"/>
        <v>16.514651866950963</v>
      </c>
      <c r="C20" s="3">
        <v>346</v>
      </c>
      <c r="D20" s="13">
        <f t="shared" si="13"/>
        <v>16.014610633526637</v>
      </c>
      <c r="E20" s="2">
        <f t="shared" si="3"/>
        <v>17.014693100375293</v>
      </c>
      <c r="F20" s="2">
        <f t="shared" si="4"/>
        <v>0.008727255129985668</v>
      </c>
      <c r="G20" s="2">
        <f t="shared" si="5"/>
        <v>0.008682205416549453</v>
      </c>
      <c r="H20" s="2">
        <f t="shared" si="6"/>
        <v>0.008727284198021245</v>
      </c>
      <c r="I20" s="2">
        <f t="shared" si="7"/>
        <v>7.596865496192514E-05</v>
      </c>
      <c r="J20" s="2">
        <f t="shared" si="0"/>
        <v>1.0023426487146865</v>
      </c>
      <c r="K20" s="14">
        <f t="shared" si="8"/>
        <v>-1.7796787190300727E-07</v>
      </c>
      <c r="L20" s="2">
        <f t="shared" si="9"/>
      </c>
      <c r="M20" s="2">
        <f t="shared" si="10"/>
        <v>1.7796787190300727E-07</v>
      </c>
    </row>
    <row r="21" spans="1:13" ht="10.5">
      <c r="A21" s="1">
        <f t="shared" si="12"/>
        <v>18</v>
      </c>
      <c r="B21" s="4">
        <f t="shared" si="1"/>
        <v>17.515045279859834</v>
      </c>
      <c r="C21" s="3">
        <v>344</v>
      </c>
      <c r="D21" s="13">
        <f t="shared" si="13"/>
        <v>17.014693100375293</v>
      </c>
      <c r="E21" s="2">
        <f t="shared" si="3"/>
        <v>18.01539745934437</v>
      </c>
      <c r="F21" s="2">
        <f t="shared" si="4"/>
        <v>0.008732681955725033</v>
      </c>
      <c r="G21" s="2">
        <f t="shared" si="5"/>
        <v>0.008684679178599846</v>
      </c>
      <c r="H21" s="2">
        <f t="shared" si="6"/>
        <v>0.00873271493903806</v>
      </c>
      <c r="I21" s="2">
        <f t="shared" si="7"/>
        <v>7.605042488816987E-05</v>
      </c>
      <c r="J21" s="2">
        <f t="shared" si="0"/>
        <v>1.0012649231848438</v>
      </c>
      <c r="K21" s="14">
        <f t="shared" si="8"/>
        <v>-9.619794565827132E-08</v>
      </c>
      <c r="L21" s="2">
        <f t="shared" si="9"/>
      </c>
      <c r="M21" s="2">
        <f t="shared" si="10"/>
        <v>9.619794565827132E-08</v>
      </c>
    </row>
    <row r="22" spans="1:13" ht="10.5">
      <c r="A22" s="1">
        <f t="shared" si="12"/>
        <v>19</v>
      </c>
      <c r="B22" s="4">
        <f t="shared" si="1"/>
        <v>18.515909121758007</v>
      </c>
      <c r="C22" s="3">
        <v>342</v>
      </c>
      <c r="D22" s="13">
        <f t="shared" si="13"/>
        <v>18.01539745934437</v>
      </c>
      <c r="E22" s="2">
        <f t="shared" si="3"/>
        <v>19.016420784171647</v>
      </c>
      <c r="F22" s="2">
        <f t="shared" si="4"/>
        <v>0.008735465351768137</v>
      </c>
      <c r="G22" s="2">
        <f t="shared" si="5"/>
        <v>0.00868450054500634</v>
      </c>
      <c r="H22" s="2">
        <f t="shared" si="6"/>
        <v>0.008735502519307272</v>
      </c>
      <c r="I22" s="2">
        <f t="shared" si="7"/>
        <v>7.608607798876009E-05</v>
      </c>
      <c r="J22" s="2">
        <f t="shared" si="0"/>
        <v>1.0007957414374413</v>
      </c>
      <c r="K22" s="14">
        <f t="shared" si="8"/>
        <v>-6.054484506805193E-08</v>
      </c>
      <c r="L22" s="2">
        <f t="shared" si="9"/>
      </c>
      <c r="M22" s="2">
        <f t="shared" si="10"/>
        <v>6.054484506805193E-08</v>
      </c>
    </row>
    <row r="23" spans="1:13" ht="10.5">
      <c r="A23" s="1">
        <f t="shared" si="12"/>
        <v>20</v>
      </c>
      <c r="B23" s="4">
        <f t="shared" si="1"/>
        <v>19.516939267390406</v>
      </c>
      <c r="C23" s="3">
        <v>340</v>
      </c>
      <c r="D23" s="13">
        <f t="shared" si="13"/>
        <v>19.016420784171647</v>
      </c>
      <c r="E23" s="2">
        <f t="shared" si="3"/>
        <v>20.017457750609168</v>
      </c>
      <c r="F23" s="2">
        <f t="shared" si="4"/>
        <v>0.008735584392732924</v>
      </c>
      <c r="G23" s="2">
        <f t="shared" si="5"/>
        <v>0.008681652656152188</v>
      </c>
      <c r="H23" s="2">
        <f t="shared" si="6"/>
        <v>0.008735626013092117</v>
      </c>
      <c r="I23" s="2">
        <f t="shared" si="7"/>
        <v>7.60752345202163E-05</v>
      </c>
      <c r="J23" s="2">
        <f t="shared" si="0"/>
        <v>1.0009383909765388</v>
      </c>
      <c r="K23" s="14">
        <f t="shared" si="8"/>
        <v>-7.13883136118493E-08</v>
      </c>
      <c r="L23" s="2">
        <f t="shared" si="9"/>
      </c>
      <c r="M23" s="2">
        <f t="shared" si="10"/>
        <v>7.13883136118493E-08</v>
      </c>
    </row>
    <row r="24" spans="1:13" ht="10.5">
      <c r="A24" s="1">
        <f t="shared" si="12"/>
        <v>21</v>
      </c>
      <c r="B24" s="4">
        <f t="shared" si="1"/>
        <v>20.517829408607202</v>
      </c>
      <c r="C24" s="3">
        <v>338</v>
      </c>
      <c r="D24" s="13">
        <f t="shared" si="13"/>
        <v>20.017457750609168</v>
      </c>
      <c r="E24" s="2">
        <f t="shared" si="3"/>
        <v>21.018201066605236</v>
      </c>
      <c r="F24" s="2">
        <f t="shared" si="4"/>
        <v>0.0087330219069554</v>
      </c>
      <c r="G24" s="2">
        <f t="shared" si="5"/>
        <v>0.008676122459487163</v>
      </c>
      <c r="H24" s="2">
        <f t="shared" si="6"/>
        <v>0.008733068247422753</v>
      </c>
      <c r="I24" s="2">
        <f t="shared" si="7"/>
        <v>7.601762294068913E-05</v>
      </c>
      <c r="J24" s="2">
        <f t="shared" si="0"/>
        <v>1.0016969735194123</v>
      </c>
      <c r="K24" s="14">
        <f t="shared" si="8"/>
        <v>-1.289998931390128E-07</v>
      </c>
      <c r="L24" s="2">
        <f t="shared" si="9"/>
      </c>
      <c r="M24" s="2">
        <f t="shared" si="10"/>
        <v>1.289998931390128E-07</v>
      </c>
    </row>
    <row r="25" spans="1:13" ht="10.5">
      <c r="A25" s="1">
        <f t="shared" si="12"/>
        <v>22</v>
      </c>
      <c r="B25" s="4">
        <f t="shared" si="1"/>
        <v>21.519764230382265</v>
      </c>
      <c r="C25" s="3">
        <v>335</v>
      </c>
      <c r="D25" s="13">
        <f t="shared" si="13"/>
        <v>21.018201066605236</v>
      </c>
      <c r="E25" s="2">
        <f t="shared" si="3"/>
        <v>22.021327394159293</v>
      </c>
      <c r="F25" s="2">
        <f t="shared" si="4"/>
        <v>0.00875381681095144</v>
      </c>
      <c r="G25" s="2">
        <f t="shared" si="5"/>
        <v>0.008693591131883898</v>
      </c>
      <c r="H25" s="2">
        <f t="shared" si="6"/>
        <v>0.008753868604382911</v>
      </c>
      <c r="I25" s="2">
        <f t="shared" si="7"/>
        <v>7.636615830932365E-05</v>
      </c>
      <c r="J25" s="2">
        <f t="shared" si="0"/>
        <v>0.9971252256188367</v>
      </c>
      <c r="K25" s="14">
        <f t="shared" si="8"/>
        <v>2.1953547549550688E-07</v>
      </c>
      <c r="L25" s="2">
        <f t="shared" si="9"/>
        <v>2.1953547549550688E-07</v>
      </c>
      <c r="M25" s="2">
        <f t="shared" si="10"/>
      </c>
    </row>
    <row r="26" spans="1:13" ht="10.5">
      <c r="A26" s="1">
        <f t="shared" si="12"/>
        <v>23</v>
      </c>
      <c r="B26" s="4">
        <f t="shared" si="1"/>
        <v>22.52243140275141</v>
      </c>
      <c r="C26" s="3">
        <v>333</v>
      </c>
      <c r="D26" s="13">
        <f t="shared" si="13"/>
        <v>22.021327394159293</v>
      </c>
      <c r="E26" s="2">
        <f t="shared" si="3"/>
        <v>23.023535411343524</v>
      </c>
      <c r="F26" s="2">
        <f t="shared" si="4"/>
        <v>0.008745803347966812</v>
      </c>
      <c r="G26" s="2">
        <f t="shared" si="5"/>
        <v>0.008682594363118107</v>
      </c>
      <c r="H26" s="2">
        <f t="shared" si="6"/>
        <v>0.008745860451965197</v>
      </c>
      <c r="I26" s="2">
        <f t="shared" si="7"/>
        <v>7.621316714124918E-05</v>
      </c>
      <c r="J26" s="2">
        <f t="shared" si="0"/>
        <v>0.9991268660007567</v>
      </c>
      <c r="K26" s="14">
        <f t="shared" si="8"/>
        <v>6.654430742103045E-08</v>
      </c>
      <c r="L26" s="2">
        <f t="shared" si="9"/>
        <v>6.654430742103045E-08</v>
      </c>
      <c r="M26" s="2">
        <f t="shared" si="10"/>
      </c>
    </row>
    <row r="27" spans="1:13" ht="10.5">
      <c r="A27" s="1">
        <f t="shared" si="12"/>
        <v>24</v>
      </c>
      <c r="B27" s="4">
        <f t="shared" si="1"/>
        <v>23.524023595718187</v>
      </c>
      <c r="C27" s="3">
        <v>331</v>
      </c>
      <c r="D27" s="13">
        <f t="shared" si="13"/>
        <v>23.023535411343524</v>
      </c>
      <c r="E27" s="2">
        <f t="shared" si="3"/>
        <v>24.02451178009285</v>
      </c>
      <c r="F27" s="2">
        <f t="shared" si="4"/>
        <v>0.008735055598320092</v>
      </c>
      <c r="G27" s="2">
        <f t="shared" si="5"/>
        <v>0.008668875217602245</v>
      </c>
      <c r="H27" s="2">
        <f t="shared" si="6"/>
        <v>0.00873511827432469</v>
      </c>
      <c r="I27" s="2">
        <f t="shared" si="7"/>
        <v>7.60126970576229E-05</v>
      </c>
      <c r="J27" s="2">
        <f t="shared" si="0"/>
        <v>1.0017618869134943</v>
      </c>
      <c r="K27" s="14">
        <f t="shared" si="8"/>
        <v>-1.3392577620524202E-07</v>
      </c>
      <c r="L27" s="2">
        <f t="shared" si="9"/>
      </c>
      <c r="M27" s="2">
        <f t="shared" si="10"/>
        <v>1.3392577620524202E-07</v>
      </c>
    </row>
    <row r="28" spans="1:13" ht="10.5">
      <c r="A28" s="1">
        <f t="shared" si="12"/>
        <v>25</v>
      </c>
      <c r="B28" s="4">
        <f t="shared" si="1"/>
        <v>24.525750894370802</v>
      </c>
      <c r="C28" s="3">
        <v>328</v>
      </c>
      <c r="D28" s="13">
        <f t="shared" si="13"/>
        <v>24.02451178009285</v>
      </c>
      <c r="E28" s="2">
        <f t="shared" si="3"/>
        <v>25.026990008648756</v>
      </c>
      <c r="F28" s="2">
        <f t="shared" si="4"/>
        <v>0.008748161296814678</v>
      </c>
      <c r="G28" s="2">
        <f t="shared" si="5"/>
        <v>0.00867859943907667</v>
      </c>
      <c r="H28" s="2">
        <f t="shared" si="6"/>
        <v>0.008748230437528452</v>
      </c>
      <c r="I28" s="2">
        <f t="shared" si="7"/>
        <v>7.62266593486252E-05</v>
      </c>
      <c r="J28" s="2">
        <f t="shared" si="0"/>
        <v>0.9989500193832317</v>
      </c>
      <c r="K28" s="14">
        <f t="shared" si="8"/>
        <v>8.003651479705819E-08</v>
      </c>
      <c r="L28" s="2">
        <f t="shared" si="9"/>
        <v>8.003651479705819E-08</v>
      </c>
      <c r="M28" s="2">
        <f t="shared" si="10"/>
      </c>
    </row>
    <row r="29" spans="1:13" ht="10.5">
      <c r="A29" s="1">
        <f t="shared" si="12"/>
        <v>26</v>
      </c>
      <c r="B29" s="4">
        <f t="shared" si="1"/>
        <v>25.52729398802748</v>
      </c>
      <c r="C29" s="3">
        <v>326</v>
      </c>
      <c r="D29" s="13">
        <f t="shared" si="13"/>
        <v>25.026990008648756</v>
      </c>
      <c r="E29" s="2">
        <f t="shared" si="3"/>
        <v>26.027597967406205</v>
      </c>
      <c r="F29" s="2">
        <f t="shared" si="4"/>
        <v>0.00873184073725307</v>
      </c>
      <c r="G29" s="2">
        <f t="shared" si="5"/>
        <v>0.008659317166324041</v>
      </c>
      <c r="H29" s="2">
        <f t="shared" si="6"/>
        <v>0.008731916031309355</v>
      </c>
      <c r="I29" s="2">
        <f t="shared" si="7"/>
        <v>7.59290652506387E-05</v>
      </c>
      <c r="J29" s="2">
        <f t="shared" si="0"/>
        <v>1.0028652740880095</v>
      </c>
      <c r="K29" s="14">
        <f t="shared" si="8"/>
        <v>-2.1755758318944677E-07</v>
      </c>
      <c r="L29" s="2">
        <f t="shared" si="9"/>
      </c>
      <c r="M29" s="2">
        <f t="shared" si="10"/>
        <v>2.1755758318944677E-07</v>
      </c>
    </row>
    <row r="30" spans="1:13" ht="10.5">
      <c r="A30" s="1">
        <f t="shared" si="12"/>
        <v>27</v>
      </c>
      <c r="B30" s="4">
        <f t="shared" si="1"/>
        <v>26.528354657955656</v>
      </c>
      <c r="C30" s="3">
        <v>323</v>
      </c>
      <c r="D30" s="13">
        <f t="shared" si="13"/>
        <v>26.027597967406205</v>
      </c>
      <c r="E30" s="2">
        <f t="shared" si="3"/>
        <v>27.029111348505108</v>
      </c>
      <c r="F30" s="2">
        <f t="shared" si="4"/>
        <v>0.008739741736246925</v>
      </c>
      <c r="G30" s="2">
        <f t="shared" si="5"/>
        <v>0.008663809298936792</v>
      </c>
      <c r="H30" s="2">
        <f t="shared" si="6"/>
        <v>0.008739824200180194</v>
      </c>
      <c r="I30" s="2">
        <f t="shared" si="7"/>
        <v>7.605198825318486E-05</v>
      </c>
      <c r="J30" s="2">
        <f t="shared" si="0"/>
        <v>1.0012443406519267</v>
      </c>
      <c r="K30" s="14">
        <f t="shared" si="8"/>
        <v>-9.463458064328466E-08</v>
      </c>
      <c r="L30" s="2">
        <f t="shared" si="9"/>
      </c>
      <c r="M30" s="2">
        <f t="shared" si="10"/>
        <v>9.463458064328466E-08</v>
      </c>
    </row>
    <row r="31" spans="1:13" ht="10.5">
      <c r="A31" s="1">
        <f t="shared" si="12"/>
        <v>28</v>
      </c>
      <c r="B31" s="4">
        <f t="shared" si="1"/>
        <v>27.530171040883744</v>
      </c>
      <c r="C31" s="3">
        <v>320</v>
      </c>
      <c r="D31" s="13">
        <f t="shared" si="13"/>
        <v>27.029111348505108</v>
      </c>
      <c r="E31" s="2">
        <f t="shared" si="3"/>
        <v>28.031230733262376</v>
      </c>
      <c r="F31" s="2">
        <f t="shared" si="4"/>
        <v>0.00874502991370826</v>
      </c>
      <c r="G31" s="2">
        <f t="shared" si="5"/>
        <v>0.008665664945829063</v>
      </c>
      <c r="H31" s="2">
        <f t="shared" si="6"/>
        <v>0.008745119947215356</v>
      </c>
      <c r="I31" s="2">
        <f t="shared" si="7"/>
        <v>7.612930745550984E-05</v>
      </c>
      <c r="J31" s="2">
        <f t="shared" si="0"/>
        <v>1.0002274469438517</v>
      </c>
      <c r="K31" s="14">
        <f t="shared" si="8"/>
        <v>-1.7315378318305996E-08</v>
      </c>
      <c r="L31" s="2">
        <f t="shared" si="9"/>
      </c>
      <c r="M31" s="2">
        <f t="shared" si="10"/>
        <v>1.7315378318305996E-08</v>
      </c>
    </row>
    <row r="32" spans="1:13" ht="10.5">
      <c r="A32" s="1">
        <f t="shared" si="12"/>
        <v>29</v>
      </c>
      <c r="B32" s="4">
        <f t="shared" si="1"/>
        <v>28.53244179583678</v>
      </c>
      <c r="C32" s="3">
        <v>317</v>
      </c>
      <c r="D32" s="13">
        <f t="shared" si="13"/>
        <v>28.031230733262376</v>
      </c>
      <c r="E32" s="2">
        <f t="shared" si="3"/>
        <v>29.033652858411187</v>
      </c>
      <c r="F32" s="2">
        <f t="shared" si="4"/>
        <v>0.008747671720960706</v>
      </c>
      <c r="G32" s="2">
        <f t="shared" si="5"/>
        <v>0.00866485434431754</v>
      </c>
      <c r="H32" s="2">
        <f t="shared" si="6"/>
        <v>0.008747769728174384</v>
      </c>
      <c r="I32" s="2">
        <f t="shared" si="7"/>
        <v>7.616038420244424E-05</v>
      </c>
      <c r="J32" s="2">
        <f t="shared" si="0"/>
        <v>0.9998193106723371</v>
      </c>
      <c r="K32" s="14">
        <f t="shared" si="8"/>
        <v>1.3761368616090498E-08</v>
      </c>
      <c r="L32" s="2">
        <f t="shared" si="9"/>
        <v>1.3761368616090498E-08</v>
      </c>
      <c r="M32" s="2">
        <f t="shared" si="10"/>
      </c>
    </row>
    <row r="33" spans="1:13" ht="10.5">
      <c r="A33" s="1">
        <f t="shared" si="12"/>
        <v>30</v>
      </c>
      <c r="B33" s="4">
        <f t="shared" si="1"/>
        <v>29.534861921669766</v>
      </c>
      <c r="C33" s="3">
        <v>314</v>
      </c>
      <c r="D33" s="13">
        <f t="shared" si="13"/>
        <v>29.033652858411187</v>
      </c>
      <c r="E33" s="2">
        <f t="shared" si="3"/>
        <v>30.036070984928347</v>
      </c>
      <c r="F33" s="2">
        <f t="shared" si="4"/>
        <v>0.008747636827651886</v>
      </c>
      <c r="G33" s="2">
        <f t="shared" si="5"/>
        <v>0.008661351039680111</v>
      </c>
      <c r="H33" s="2">
        <f t="shared" si="6"/>
        <v>0.008747743216269727</v>
      </c>
      <c r="I33" s="2">
        <f t="shared" si="7"/>
        <v>7.614467775928773E-05</v>
      </c>
      <c r="J33" s="2">
        <f t="shared" si="0"/>
        <v>1.0000255444582293</v>
      </c>
      <c r="K33" s="14">
        <f t="shared" si="8"/>
        <v>-1.945074540411003E-09</v>
      </c>
      <c r="L33" s="2">
        <f t="shared" si="9"/>
      </c>
      <c r="M33" s="2">
        <f t="shared" si="10"/>
        <v>1.945074540411003E-09</v>
      </c>
    </row>
    <row r="34" spans="1:13" ht="10.5">
      <c r="A34" s="1">
        <f t="shared" si="12"/>
        <v>31</v>
      </c>
      <c r="B34" s="4">
        <f t="shared" si="1"/>
        <v>30.53712313160478</v>
      </c>
      <c r="C34" s="3">
        <v>311</v>
      </c>
      <c r="D34" s="13">
        <f t="shared" si="13"/>
        <v>30.036070984928347</v>
      </c>
      <c r="E34" s="2">
        <f t="shared" si="3"/>
        <v>31.038175278281216</v>
      </c>
      <c r="F34" s="2">
        <f t="shared" si="4"/>
        <v>0.008744898221396317</v>
      </c>
      <c r="G34" s="2">
        <f t="shared" si="5"/>
        <v>0.00865513197275786</v>
      </c>
      <c r="H34" s="2">
        <f t="shared" si="6"/>
        <v>0.008745013401786707</v>
      </c>
      <c r="I34" s="2">
        <f t="shared" si="7"/>
        <v>7.608174861968582E-05</v>
      </c>
      <c r="J34" s="2">
        <f t="shared" si="0"/>
        <v>1.0008526908926163</v>
      </c>
      <c r="K34" s="14">
        <f t="shared" si="8"/>
        <v>-6.48742141423251E-08</v>
      </c>
      <c r="L34" s="2">
        <f t="shared" si="9"/>
      </c>
      <c r="M34" s="2">
        <f t="shared" si="10"/>
        <v>6.48742141423251E-08</v>
      </c>
    </row>
    <row r="35" spans="1:13" ht="10.5">
      <c r="A35" s="1">
        <f t="shared" si="12"/>
        <v>32</v>
      </c>
      <c r="B35" s="4">
        <f t="shared" si="1"/>
        <v>31.538914238574502</v>
      </c>
      <c r="C35" s="3">
        <v>308</v>
      </c>
      <c r="D35" s="13">
        <f t="shared" si="13"/>
        <v>31.038175278281216</v>
      </c>
      <c r="E35" s="2">
        <f t="shared" si="3"/>
        <v>32.03965319886779</v>
      </c>
      <c r="F35" s="2">
        <f t="shared" si="4"/>
        <v>0.008739432296717854</v>
      </c>
      <c r="G35" s="2">
        <f t="shared" si="5"/>
        <v>0.008646177556310745</v>
      </c>
      <c r="H35" s="2">
        <f t="shared" si="6"/>
        <v>0.008739556681008894</v>
      </c>
      <c r="I35" s="2">
        <f t="shared" si="7"/>
        <v>7.597126137222507E-05</v>
      </c>
      <c r="J35" s="2">
        <f t="shared" si="0"/>
        <v>1.0023082604979254</v>
      </c>
      <c r="K35" s="14">
        <f t="shared" si="8"/>
        <v>-1.7536146160307127E-07</v>
      </c>
      <c r="L35" s="2">
        <f t="shared" si="9"/>
      </c>
      <c r="M35" s="2">
        <f t="shared" si="10"/>
        <v>1.7536146160307127E-07</v>
      </c>
    </row>
    <row r="36" spans="1:13" ht="10.5">
      <c r="A36" s="1">
        <f t="shared" si="12"/>
        <v>33</v>
      </c>
      <c r="B36" s="4">
        <f t="shared" si="1"/>
        <v>32.54156715322806</v>
      </c>
      <c r="C36" s="3">
        <v>304</v>
      </c>
      <c r="D36" s="13">
        <f t="shared" si="13"/>
        <v>32.03965319886779</v>
      </c>
      <c r="E36" s="2">
        <f t="shared" si="3"/>
        <v>33.043481107588335</v>
      </c>
      <c r="F36" s="2">
        <f t="shared" si="4"/>
        <v>0.008759939026865837</v>
      </c>
      <c r="G36" s="2">
        <f t="shared" si="5"/>
        <v>0.008662549931278588</v>
      </c>
      <c r="H36" s="2">
        <f t="shared" si="6"/>
        <v>0.008760074366887078</v>
      </c>
      <c r="I36" s="2">
        <f t="shared" si="7"/>
        <v>7.631114946480706E-05</v>
      </c>
      <c r="J36" s="2">
        <f t="shared" si="0"/>
        <v>0.9978440027160802</v>
      </c>
      <c r="K36" s="14">
        <f t="shared" si="8"/>
        <v>1.6452663097891779E-07</v>
      </c>
      <c r="L36" s="2">
        <f t="shared" si="9"/>
        <v>1.6452663097891779E-07</v>
      </c>
      <c r="M36" s="2">
        <f t="shared" si="10"/>
      </c>
    </row>
    <row r="37" spans="1:13" ht="10.5">
      <c r="A37" s="1">
        <f t="shared" si="12"/>
        <v>34</v>
      </c>
      <c r="B37" s="4">
        <f t="shared" si="1"/>
        <v>33.544761661009275</v>
      </c>
      <c r="C37" s="3">
        <v>301</v>
      </c>
      <c r="D37" s="13">
        <f t="shared" si="13"/>
        <v>33.043481107588335</v>
      </c>
      <c r="E37" s="2">
        <f t="shared" si="3"/>
        <v>34.046042214430216</v>
      </c>
      <c r="F37" s="2">
        <f t="shared" si="4"/>
        <v>0.008748884518620926</v>
      </c>
      <c r="G37" s="2">
        <f t="shared" si="5"/>
        <v>0.008647968561915374</v>
      </c>
      <c r="H37" s="2">
        <f t="shared" si="6"/>
        <v>0.008749030022107843</v>
      </c>
      <c r="I37" s="2">
        <f t="shared" si="7"/>
        <v>7.61027949459057E-05</v>
      </c>
      <c r="J37" s="2">
        <f t="shared" si="0"/>
        <v>1.0005759037884692</v>
      </c>
      <c r="K37" s="14">
        <f t="shared" si="8"/>
        <v>-4.3827887922441274E-08</v>
      </c>
      <c r="L37" s="2">
        <f t="shared" si="9"/>
      </c>
      <c r="M37" s="2">
        <f t="shared" si="10"/>
        <v>4.3827887922441274E-08</v>
      </c>
    </row>
    <row r="38" spans="1:13" ht="10.5">
      <c r="A38" s="1">
        <f t="shared" si="12"/>
        <v>35</v>
      </c>
      <c r="B38" s="4">
        <f t="shared" si="1"/>
        <v>34.54821379064692</v>
      </c>
      <c r="C38" s="3">
        <v>297</v>
      </c>
      <c r="D38" s="13">
        <f t="shared" si="13"/>
        <v>34.046042214430216</v>
      </c>
      <c r="E38" s="2">
        <f t="shared" si="3"/>
        <v>35.05038536686362</v>
      </c>
      <c r="F38" s="2">
        <f t="shared" si="4"/>
        <v>0.008764435203876679</v>
      </c>
      <c r="G38" s="2">
        <f t="shared" si="5"/>
        <v>0.008659287802975856</v>
      </c>
      <c r="H38" s="2">
        <f t="shared" si="6"/>
        <v>0.008764592884836801</v>
      </c>
      <c r="I38" s="2">
        <f t="shared" si="7"/>
        <v>7.63559193466135E-05</v>
      </c>
      <c r="J38" s="2">
        <f t="shared" si="0"/>
        <v>0.9972589353310611</v>
      </c>
      <c r="K38" s="14">
        <f t="shared" si="8"/>
        <v>2.0929651278535106E-07</v>
      </c>
      <c r="L38" s="2">
        <f t="shared" si="9"/>
        <v>2.0929651278535106E-07</v>
      </c>
      <c r="M38" s="2">
        <f t="shared" si="10"/>
      </c>
    </row>
    <row r="39" spans="1:13" ht="10.5">
      <c r="A39" s="1">
        <f t="shared" si="12"/>
        <v>36</v>
      </c>
      <c r="B39" s="4">
        <f t="shared" si="1"/>
        <v>35.55159487182114</v>
      </c>
      <c r="C39" s="3">
        <v>294</v>
      </c>
      <c r="D39" s="13">
        <f t="shared" si="13"/>
        <v>35.05038536686362</v>
      </c>
      <c r="E39" s="2">
        <f t="shared" si="3"/>
        <v>36.05280437677866</v>
      </c>
      <c r="F39" s="2">
        <f t="shared" si="4"/>
        <v>0.0087476445364577</v>
      </c>
      <c r="G39" s="2">
        <f t="shared" si="5"/>
        <v>0.008638947628011942</v>
      </c>
      <c r="H39" s="2">
        <f t="shared" si="6"/>
        <v>0.008747813366247286</v>
      </c>
      <c r="I39" s="2">
        <f t="shared" si="7"/>
        <v>7.604733166491893E-05</v>
      </c>
      <c r="J39" s="2">
        <f t="shared" si="0"/>
        <v>1.0013056496097288</v>
      </c>
      <c r="K39" s="14">
        <f t="shared" si="8"/>
        <v>-9.929116890921468E-08</v>
      </c>
      <c r="L39" s="2">
        <f t="shared" si="9"/>
      </c>
      <c r="M39" s="2">
        <f t="shared" si="10"/>
        <v>9.929116890921468E-08</v>
      </c>
    </row>
    <row r="40" spans="1:13" ht="10.5">
      <c r="A40" s="1">
        <f t="shared" si="12"/>
        <v>37</v>
      </c>
      <c r="B40" s="4">
        <f t="shared" si="1"/>
        <v>36.554613009999315</v>
      </c>
      <c r="C40" s="3">
        <v>290</v>
      </c>
      <c r="D40" s="13">
        <f t="shared" si="13"/>
        <v>36.05280437677866</v>
      </c>
      <c r="E40" s="2">
        <f t="shared" si="3"/>
        <v>37.05642164321998</v>
      </c>
      <c r="F40" s="2">
        <f t="shared" si="4"/>
        <v>0.008758100896722758</v>
      </c>
      <c r="G40" s="2">
        <f t="shared" si="5"/>
        <v>0.008645087534842392</v>
      </c>
      <c r="H40" s="2">
        <f t="shared" si="6"/>
        <v>0.008758283183487895</v>
      </c>
      <c r="I40" s="2">
        <f t="shared" si="7"/>
        <v>7.621102628962408E-05</v>
      </c>
      <c r="J40" s="2">
        <f t="shared" si="0"/>
        <v>0.9991549325743079</v>
      </c>
      <c r="K40" s="14">
        <f t="shared" si="8"/>
        <v>6.440345579593072E-08</v>
      </c>
      <c r="L40" s="2">
        <f t="shared" si="9"/>
        <v>6.440345579593072E-08</v>
      </c>
      <c r="M40" s="2">
        <f t="shared" si="10"/>
      </c>
    </row>
    <row r="41" spans="1:13" ht="10.5">
      <c r="A41" s="1">
        <f t="shared" si="12"/>
        <v>38</v>
      </c>
      <c r="B41" s="4">
        <f t="shared" si="1"/>
        <v>37.55868247918079</v>
      </c>
      <c r="C41" s="3">
        <v>286</v>
      </c>
      <c r="D41" s="13">
        <f t="shared" si="13"/>
        <v>37.05642164321998</v>
      </c>
      <c r="E41" s="2">
        <f t="shared" si="3"/>
        <v>38.06094331514161</v>
      </c>
      <c r="F41" s="2">
        <f t="shared" si="4"/>
        <v>0.008765993020454705</v>
      </c>
      <c r="G41" s="2">
        <f t="shared" si="5"/>
        <v>0.008648602665045033</v>
      </c>
      <c r="H41" s="2">
        <f t="shared" si="6"/>
        <v>0.008766189523307513</v>
      </c>
      <c r="I41" s="2">
        <f t="shared" si="7"/>
        <v>7.632982312543201E-05</v>
      </c>
      <c r="J41" s="2">
        <f t="shared" si="0"/>
        <v>0.9975998858099957</v>
      </c>
      <c r="K41" s="14">
        <f t="shared" si="8"/>
        <v>1.8320029160386725E-07</v>
      </c>
      <c r="L41" s="2">
        <f t="shared" si="9"/>
        <v>1.8320029160386725E-07</v>
      </c>
      <c r="M41" s="2">
        <f t="shared" si="10"/>
      </c>
    </row>
    <row r="42" spans="1:13" ht="10.5">
      <c r="A42" s="1">
        <f t="shared" si="12"/>
        <v>39</v>
      </c>
      <c r="B42" s="4">
        <f t="shared" si="1"/>
        <v>38.5635066741433</v>
      </c>
      <c r="C42" s="3">
        <v>282</v>
      </c>
      <c r="D42" s="13">
        <f t="shared" si="13"/>
        <v>38.06094331514161</v>
      </c>
      <c r="E42" s="2">
        <f t="shared" si="3"/>
        <v>39.066070033144996</v>
      </c>
      <c r="F42" s="2">
        <f t="shared" si="4"/>
        <v>0.008771272840589645</v>
      </c>
      <c r="G42" s="2">
        <f t="shared" si="5"/>
        <v>0.008649447272753092</v>
      </c>
      <c r="H42" s="2">
        <f t="shared" si="6"/>
        <v>0.008771484344813608</v>
      </c>
      <c r="I42" s="2">
        <f t="shared" si="7"/>
        <v>7.640278687478269E-05</v>
      </c>
      <c r="J42" s="2">
        <f t="shared" si="0"/>
        <v>0.9966471898286331</v>
      </c>
      <c r="K42" s="14">
        <f t="shared" si="8"/>
        <v>2.5616404095454533E-07</v>
      </c>
      <c r="L42" s="2">
        <f t="shared" si="9"/>
        <v>2.5616404095454533E-07</v>
      </c>
      <c r="M42" s="2">
        <f t="shared" si="10"/>
      </c>
    </row>
    <row r="43" spans="1:13" ht="10.5">
      <c r="A43" s="1">
        <f t="shared" si="12"/>
        <v>40</v>
      </c>
      <c r="B43" s="4">
        <f t="shared" si="1"/>
        <v>39.566981796980144</v>
      </c>
      <c r="C43" s="3">
        <v>279</v>
      </c>
      <c r="D43" s="13">
        <f t="shared" si="13"/>
        <v>39.066070033144996</v>
      </c>
      <c r="E43" s="2">
        <f t="shared" si="3"/>
        <v>40.06789356081529</v>
      </c>
      <c r="F43" s="2">
        <f t="shared" si="4"/>
        <v>0.00874244817226334</v>
      </c>
      <c r="G43" s="2">
        <f t="shared" si="5"/>
        <v>0.008617040169374226</v>
      </c>
      <c r="H43" s="2">
        <f t="shared" si="6"/>
        <v>0.008742673037264278</v>
      </c>
      <c r="I43" s="2">
        <f t="shared" si="7"/>
        <v>7.588416533256915E-05</v>
      </c>
      <c r="J43" s="2">
        <f t="shared" si="0"/>
        <v>1.0034586596572388</v>
      </c>
      <c r="K43" s="14">
        <f t="shared" si="8"/>
        <v>-2.624575012589959E-07</v>
      </c>
      <c r="L43" s="2">
        <f t="shared" si="9"/>
      </c>
      <c r="M43" s="2">
        <f t="shared" si="10"/>
        <v>2.624575012589959E-07</v>
      </c>
    </row>
    <row r="44" spans="1:13" ht="10.5">
      <c r="A44" s="1">
        <f t="shared" si="12"/>
        <v>41</v>
      </c>
      <c r="B44" s="4">
        <f t="shared" si="1"/>
        <v>40.57062914371903</v>
      </c>
      <c r="C44" s="3">
        <v>274</v>
      </c>
      <c r="D44" s="13">
        <f t="shared" si="13"/>
        <v>40.06789356081529</v>
      </c>
      <c r="E44" s="2">
        <f t="shared" si="3"/>
        <v>41.07336472662277</v>
      </c>
      <c r="F44" s="2">
        <f t="shared" si="4"/>
        <v>0.008774278599060317</v>
      </c>
      <c r="G44" s="2">
        <f t="shared" si="5"/>
        <v>0.008643420179757296</v>
      </c>
      <c r="H44" s="2">
        <f t="shared" si="6"/>
        <v>0.00877452254629296</v>
      </c>
      <c r="I44" s="2">
        <f t="shared" si="7"/>
        <v>7.641599531963726E-05</v>
      </c>
      <c r="J44" s="2">
        <f t="shared" si="0"/>
        <v>0.9964749201435855</v>
      </c>
      <c r="K44" s="14">
        <f t="shared" si="8"/>
        <v>2.693724858091176E-07</v>
      </c>
      <c r="L44" s="2">
        <f t="shared" si="9"/>
        <v>2.693724858091176E-07</v>
      </c>
      <c r="M44" s="2">
        <f t="shared" si="10"/>
      </c>
    </row>
    <row r="45" spans="1:13" ht="10.5">
      <c r="A45" s="1">
        <f t="shared" si="12"/>
        <v>42</v>
      </c>
      <c r="B45" s="4">
        <f t="shared" si="1"/>
        <v>41.57593910241628</v>
      </c>
      <c r="C45" s="3">
        <v>270</v>
      </c>
      <c r="D45" s="13">
        <f t="shared" si="13"/>
        <v>41.07336472662277</v>
      </c>
      <c r="E45" s="2">
        <f t="shared" si="3"/>
        <v>42.078513478209786</v>
      </c>
      <c r="F45" s="2">
        <f t="shared" si="4"/>
        <v>0.008771465112482954</v>
      </c>
      <c r="G45" s="2">
        <f t="shared" si="5"/>
        <v>0.00863601082511333</v>
      </c>
      <c r="H45" s="2">
        <f t="shared" si="6"/>
        <v>0.008771726579499461</v>
      </c>
      <c r="I45" s="2">
        <f t="shared" si="7"/>
        <v>7.634680968190531E-05</v>
      </c>
      <c r="J45" s="2">
        <f t="shared" si="0"/>
        <v>0.9973779277888463</v>
      </c>
      <c r="K45" s="14">
        <f t="shared" si="8"/>
        <v>2.0018684807716295E-07</v>
      </c>
      <c r="L45" s="2">
        <f t="shared" si="9"/>
        <v>2.0018684807716295E-07</v>
      </c>
      <c r="M45" s="2">
        <f t="shared" si="10"/>
      </c>
    </row>
    <row r="46" spans="1:13" ht="10.5">
      <c r="A46" s="1">
        <f t="shared" si="12"/>
        <v>43</v>
      </c>
      <c r="B46" s="4">
        <f t="shared" si="1"/>
        <v>42.58076724563848</v>
      </c>
      <c r="C46" s="3">
        <v>266</v>
      </c>
      <c r="D46" s="13">
        <f t="shared" si="13"/>
        <v>42.078513478209786</v>
      </c>
      <c r="E46" s="2">
        <f t="shared" si="3"/>
        <v>43.08302101306717</v>
      </c>
      <c r="F46" s="2">
        <f t="shared" si="4"/>
        <v>0.008765869656035926</v>
      </c>
      <c r="G46" s="2">
        <f t="shared" si="5"/>
        <v>0.008625771102916025</v>
      </c>
      <c r="H46" s="2">
        <f t="shared" si="6"/>
        <v>0.008766149538295475</v>
      </c>
      <c r="I46" s="2">
        <f t="shared" si="7"/>
        <v>7.62288618046437E-05</v>
      </c>
      <c r="J46" s="2">
        <f t="shared" si="0"/>
        <v>0.9989211570411964</v>
      </c>
      <c r="K46" s="14">
        <f t="shared" si="8"/>
        <v>8.223897081555164E-08</v>
      </c>
      <c r="L46" s="2">
        <f t="shared" si="9"/>
        <v>8.223897081555164E-08</v>
      </c>
      <c r="M46" s="2">
        <f t="shared" si="10"/>
      </c>
    </row>
    <row r="47" spans="1:13" ht="10.5">
      <c r="A47" s="1">
        <f t="shared" si="12"/>
        <v>44</v>
      </c>
      <c r="B47" s="4">
        <f t="shared" si="1"/>
        <v>43.58479269504991</v>
      </c>
      <c r="C47" s="3">
        <v>262</v>
      </c>
      <c r="D47" s="13">
        <f t="shared" si="13"/>
        <v>43.08302101306717</v>
      </c>
      <c r="E47" s="2">
        <f t="shared" si="3"/>
        <v>44.08656437703266</v>
      </c>
      <c r="F47" s="2">
        <f t="shared" si="4"/>
        <v>0.008757456000691296</v>
      </c>
      <c r="G47" s="2">
        <f t="shared" si="5"/>
        <v>0.008612667317688217</v>
      </c>
      <c r="H47" s="2">
        <f t="shared" si="6"/>
        <v>0.008757755222928158</v>
      </c>
      <c r="I47" s="2">
        <f t="shared" si="7"/>
        <v>7.606164410722218E-05</v>
      </c>
      <c r="J47" s="2">
        <f t="shared" si="0"/>
        <v>1.0011172349428337</v>
      </c>
      <c r="K47" s="14">
        <f t="shared" si="8"/>
        <v>-8.497872660596668E-08</v>
      </c>
      <c r="L47" s="2">
        <f t="shared" si="9"/>
      </c>
      <c r="M47" s="2">
        <f t="shared" si="10"/>
        <v>8.497872660596668E-08</v>
      </c>
    </row>
    <row r="48" spans="1:15" ht="10.5">
      <c r="A48" s="1">
        <f t="shared" si="12"/>
        <v>45</v>
      </c>
      <c r="B48" s="4">
        <f t="shared" si="1"/>
        <v>44.58964042875569</v>
      </c>
      <c r="C48" s="3">
        <v>257</v>
      </c>
      <c r="D48" s="13">
        <f t="shared" si="13"/>
        <v>44.08656437703266</v>
      </c>
      <c r="E48" s="2">
        <f t="shared" si="3"/>
        <v>45.09271648047873</v>
      </c>
      <c r="F48" s="2">
        <f t="shared" si="4"/>
        <v>0.00878022067205521</v>
      </c>
      <c r="G48" s="2">
        <f t="shared" si="5"/>
        <v>0.008629527523903327</v>
      </c>
      <c r="H48" s="2">
        <f t="shared" si="6"/>
        <v>0.008780543955599256</v>
      </c>
      <c r="I48" s="2">
        <f t="shared" si="7"/>
        <v>7.643352964526439E-05</v>
      </c>
      <c r="J48" s="2">
        <f t="shared" si="0"/>
        <v>0.9962463226182565</v>
      </c>
      <c r="K48" s="14">
        <f t="shared" si="8"/>
        <v>2.8690681143624737E-07</v>
      </c>
      <c r="L48" s="2">
        <f t="shared" si="9"/>
        <v>2.8690681143624737E-07</v>
      </c>
      <c r="M48" s="2">
        <f t="shared" si="10"/>
      </c>
      <c r="N48" s="20">
        <f>SUM(L48:M$92)/SUM(C48:C$92)/AVERAGE(I$4:I$92)</f>
        <v>5.313019735150188E-05</v>
      </c>
      <c r="O48" s="23" t="s">
        <v>15</v>
      </c>
    </row>
    <row r="49" spans="1:15" ht="10.5">
      <c r="A49" s="1">
        <f t="shared" si="12"/>
        <v>46</v>
      </c>
      <c r="B49" s="4">
        <f t="shared" si="1"/>
        <v>45.594975182855556</v>
      </c>
      <c r="C49" s="3">
        <v>253</v>
      </c>
      <c r="D49" s="13">
        <f t="shared" si="13"/>
        <v>45.09271648047873</v>
      </c>
      <c r="E49" s="2">
        <f t="shared" si="3"/>
        <v>46.097233885232384</v>
      </c>
      <c r="F49" s="2">
        <f t="shared" si="4"/>
        <v>0.008765955783820067</v>
      </c>
      <c r="G49" s="2">
        <f t="shared" si="5"/>
        <v>0.008610432367544465</v>
      </c>
      <c r="H49" s="2">
        <f t="shared" si="6"/>
        <v>0.008766300684276179</v>
      </c>
      <c r="I49" s="2">
        <f t="shared" si="7"/>
        <v>7.616332167077768E-05</v>
      </c>
      <c r="J49" s="2">
        <f t="shared" si="0"/>
        <v>0.9997807496235298</v>
      </c>
      <c r="K49" s="14">
        <f t="shared" si="8"/>
        <v>1.6698836949538966E-08</v>
      </c>
      <c r="L49" s="2">
        <f t="shared" si="9"/>
        <v>1.6698836949538966E-08</v>
      </c>
      <c r="M49" s="2">
        <f t="shared" si="10"/>
      </c>
      <c r="O49" s="23"/>
    </row>
    <row r="50" spans="1:15" ht="10.5">
      <c r="A50" s="1">
        <f t="shared" si="12"/>
        <v>47</v>
      </c>
      <c r="B50" s="4">
        <f t="shared" si="1"/>
        <v>46.59850646083109</v>
      </c>
      <c r="C50" s="3">
        <v>249</v>
      </c>
      <c r="D50" s="13">
        <f t="shared" si="13"/>
        <v>46.097233885232384</v>
      </c>
      <c r="E50" s="2">
        <f t="shared" si="3"/>
        <v>47.09977903642979</v>
      </c>
      <c r="F50" s="2">
        <f t="shared" si="4"/>
        <v>0.00874874528468462</v>
      </c>
      <c r="G50" s="2">
        <f t="shared" si="5"/>
        <v>0.00858835268761075</v>
      </c>
      <c r="H50" s="2">
        <f t="shared" si="6"/>
        <v>0.00874911284088795</v>
      </c>
      <c r="I50" s="2">
        <f t="shared" si="7"/>
        <v>7.584211324657093E-05</v>
      </c>
      <c r="J50" s="2">
        <f t="shared" si="0"/>
        <v>1.0040150461824187</v>
      </c>
      <c r="K50" s="14">
        <f t="shared" si="8"/>
        <v>-3.045095872572138E-07</v>
      </c>
      <c r="L50" s="2">
        <f t="shared" si="9"/>
      </c>
      <c r="M50" s="2">
        <f t="shared" si="10"/>
        <v>3.045095872572138E-07</v>
      </c>
      <c r="O50" s="23"/>
    </row>
    <row r="51" spans="1:15" ht="10.5">
      <c r="A51" s="1">
        <f t="shared" si="12"/>
        <v>48</v>
      </c>
      <c r="B51" s="4">
        <f t="shared" si="1"/>
        <v>47.60194480779122</v>
      </c>
      <c r="C51" s="3">
        <v>244</v>
      </c>
      <c r="D51" s="13">
        <f t="shared" si="13"/>
        <v>47.09977903642979</v>
      </c>
      <c r="E51" s="2">
        <f t="shared" si="3"/>
        <v>48.10411057915265</v>
      </c>
      <c r="F51" s="2">
        <f t="shared" si="4"/>
        <v>0.008764333893930864</v>
      </c>
      <c r="G51" s="2">
        <f t="shared" si="5"/>
        <v>0.008597672636872429</v>
      </c>
      <c r="H51" s="2">
        <f t="shared" si="6"/>
        <v>0.008764730035657482</v>
      </c>
      <c r="I51" s="2">
        <f t="shared" si="7"/>
        <v>7.608665005990649E-05</v>
      </c>
      <c r="J51" s="2">
        <f t="shared" si="0"/>
        <v>1.0007882167748803</v>
      </c>
      <c r="K51" s="14">
        <f t="shared" si="8"/>
        <v>-5.997277392165705E-08</v>
      </c>
      <c r="L51" s="2">
        <f t="shared" si="9"/>
      </c>
      <c r="M51" s="2">
        <f t="shared" si="10"/>
        <v>5.997277392165705E-08</v>
      </c>
      <c r="O51" s="23"/>
    </row>
    <row r="52" spans="1:13" ht="10.5">
      <c r="A52" s="1">
        <f aca="true" t="shared" si="14" ref="A52:A85">A51+1</f>
        <v>49</v>
      </c>
      <c r="B52" s="4">
        <f t="shared" si="1"/>
        <v>48.60703246146174</v>
      </c>
      <c r="C52" s="3">
        <v>239</v>
      </c>
      <c r="D52" s="13">
        <f aca="true" t="shared" si="15" ref="D52:D85">$E51</f>
        <v>48.10411057915265</v>
      </c>
      <c r="E52" s="2">
        <f t="shared" si="3"/>
        <v>49.10995434377083</v>
      </c>
      <c r="F52" s="2">
        <f t="shared" si="4"/>
        <v>0.008777530011864706</v>
      </c>
      <c r="G52" s="2">
        <f t="shared" si="5"/>
        <v>0.008604423124503765</v>
      </c>
      <c r="H52" s="2">
        <f t="shared" si="6"/>
        <v>0.008777956744470695</v>
      </c>
      <c r="I52" s="2">
        <f t="shared" si="7"/>
        <v>7.628901638272958E-05</v>
      </c>
      <c r="J52" s="2">
        <f t="shared" si="0"/>
        <v>0.9981334986915146</v>
      </c>
      <c r="K52" s="14">
        <f t="shared" si="8"/>
        <v>1.4239354890143406E-07</v>
      </c>
      <c r="L52" s="2">
        <f t="shared" si="9"/>
        <v>1.4239354890143406E-07</v>
      </c>
      <c r="M52" s="2">
        <f t="shared" si="10"/>
      </c>
    </row>
    <row r="53" spans="1:13" ht="10.5">
      <c r="A53" s="1">
        <f t="shared" si="14"/>
        <v>50</v>
      </c>
      <c r="B53" s="4">
        <f t="shared" si="1"/>
        <v>49.61349145617096</v>
      </c>
      <c r="C53" s="3">
        <v>234</v>
      </c>
      <c r="D53" s="13">
        <f t="shared" si="15"/>
        <v>49.10995434377083</v>
      </c>
      <c r="E53" s="2">
        <f t="shared" si="3"/>
        <v>50.117028568571094</v>
      </c>
      <c r="F53" s="2">
        <f t="shared" si="4"/>
        <v>0.008788267388449846</v>
      </c>
      <c r="G53" s="2">
        <f t="shared" si="5"/>
        <v>0.008608532248971457</v>
      </c>
      <c r="H53" s="2">
        <f t="shared" si="6"/>
        <v>0.00878872686291831</v>
      </c>
      <c r="I53" s="2">
        <f t="shared" si="7"/>
        <v>7.644786015110604E-05</v>
      </c>
      <c r="J53" s="2">
        <f t="shared" si="0"/>
        <v>0.9960595716259097</v>
      </c>
      <c r="K53" s="14">
        <f t="shared" si="8"/>
        <v>3.0123731727789915E-07</v>
      </c>
      <c r="L53" s="2">
        <f t="shared" si="9"/>
        <v>3.0123731727789915E-07</v>
      </c>
      <c r="M53" s="2">
        <f t="shared" si="10"/>
      </c>
    </row>
    <row r="54" spans="1:13" ht="10.5">
      <c r="A54" s="1">
        <f t="shared" si="14"/>
        <v>51</v>
      </c>
      <c r="B54" s="4">
        <f t="shared" si="1"/>
        <v>50.61884497857757</v>
      </c>
      <c r="C54" s="3">
        <v>230</v>
      </c>
      <c r="D54" s="13">
        <f t="shared" si="15"/>
        <v>50.117028568571094</v>
      </c>
      <c r="E54" s="2">
        <f t="shared" si="3"/>
        <v>51.12066138858405</v>
      </c>
      <c r="F54" s="2">
        <f t="shared" si="4"/>
        <v>0.008758236622034798</v>
      </c>
      <c r="G54" s="2">
        <f t="shared" si="5"/>
        <v>0.008573308790682639</v>
      </c>
      <c r="H54" s="2">
        <f t="shared" si="6"/>
        <v>0.008758724696167454</v>
      </c>
      <c r="I54" s="2">
        <f t="shared" si="7"/>
        <v>7.590111741455798E-05</v>
      </c>
      <c r="J54" s="2">
        <f t="shared" si="0"/>
        <v>1.003234542884649</v>
      </c>
      <c r="K54" s="14">
        <f t="shared" si="8"/>
        <v>-2.4550541927016527E-07</v>
      </c>
      <c r="L54" s="2">
        <f t="shared" si="9"/>
      </c>
      <c r="M54" s="2">
        <f t="shared" si="10"/>
        <v>2.4550541927016527E-07</v>
      </c>
    </row>
    <row r="55" spans="1:13" ht="10.5">
      <c r="A55" s="1">
        <f t="shared" si="14"/>
        <v>52</v>
      </c>
      <c r="B55" s="4">
        <f t="shared" si="1"/>
        <v>51.62279740072029</v>
      </c>
      <c r="C55" s="3">
        <v>225</v>
      </c>
      <c r="D55" s="13">
        <f t="shared" si="15"/>
        <v>51.12066138858405</v>
      </c>
      <c r="E55" s="2">
        <f t="shared" si="3"/>
        <v>52.12493341285653</v>
      </c>
      <c r="F55" s="2">
        <f t="shared" si="4"/>
        <v>0.008763814517415936</v>
      </c>
      <c r="G55" s="2">
        <f t="shared" si="5"/>
        <v>0.00857196551650004</v>
      </c>
      <c r="H55" s="2">
        <f t="shared" si="6"/>
        <v>0.008764339473426301</v>
      </c>
      <c r="I55" s="2">
        <f t="shared" si="7"/>
        <v>7.596833062694267E-05</v>
      </c>
      <c r="J55" s="2">
        <f t="shared" si="0"/>
        <v>1.0023469280608654</v>
      </c>
      <c r="K55" s="14">
        <f t="shared" si="8"/>
        <v>-1.782922068854759E-07</v>
      </c>
      <c r="L55" s="2">
        <f t="shared" si="9"/>
      </c>
      <c r="M55" s="2">
        <f t="shared" si="10"/>
        <v>1.782922068854759E-07</v>
      </c>
    </row>
    <row r="56" spans="1:13" ht="10.5">
      <c r="A56" s="1">
        <f t="shared" si="14"/>
        <v>53</v>
      </c>
      <c r="B56" s="4">
        <f t="shared" si="1"/>
        <v>52.62723875782595</v>
      </c>
      <c r="C56" s="3">
        <v>220</v>
      </c>
      <c r="D56" s="13">
        <f t="shared" si="15"/>
        <v>52.12493341285653</v>
      </c>
      <c r="E56" s="2">
        <f t="shared" si="3"/>
        <v>53.129544102795364</v>
      </c>
      <c r="F56" s="2">
        <f t="shared" si="4"/>
        <v>0.008766769819351677</v>
      </c>
      <c r="G56" s="2">
        <f t="shared" si="5"/>
        <v>0.008567800077159288</v>
      </c>
      <c r="H56" s="2">
        <f t="shared" si="6"/>
        <v>0.008767334275882976</v>
      </c>
      <c r="I56" s="2">
        <f t="shared" si="7"/>
        <v>7.598898440568489E-05</v>
      </c>
      <c r="J56" s="2">
        <f t="shared" si="0"/>
        <v>1.002074490524859</v>
      </c>
      <c r="K56" s="14">
        <f t="shared" si="8"/>
        <v>-1.5763842814325618E-07</v>
      </c>
      <c r="L56" s="2">
        <f t="shared" si="9"/>
      </c>
      <c r="M56" s="2">
        <f t="shared" si="10"/>
        <v>1.5763842814325618E-07</v>
      </c>
    </row>
    <row r="57" spans="1:13" ht="10.5">
      <c r="A57" s="1">
        <f t="shared" si="14"/>
        <v>54</v>
      </c>
      <c r="B57" s="4">
        <f t="shared" si="1"/>
        <v>53.63186476938823</v>
      </c>
      <c r="C57" s="3">
        <v>215</v>
      </c>
      <c r="D57" s="13">
        <f t="shared" si="15"/>
        <v>53.129544102795364</v>
      </c>
      <c r="E57" s="2">
        <f t="shared" si="3"/>
        <v>54.134185435981095</v>
      </c>
      <c r="F57" s="2">
        <f t="shared" si="4"/>
        <v>0.008767037221850859</v>
      </c>
      <c r="G57" s="2">
        <f t="shared" si="5"/>
        <v>0.008560739062506989</v>
      </c>
      <c r="H57" s="2">
        <f t="shared" si="6"/>
        <v>0.008767644004061501</v>
      </c>
      <c r="I57" s="2">
        <f t="shared" si="7"/>
        <v>7.596188692163456E-05</v>
      </c>
      <c r="J57" s="2">
        <f t="shared" si="0"/>
        <v>1.0024319552828402</v>
      </c>
      <c r="K57" s="14">
        <f t="shared" si="8"/>
        <v>-1.8473591219358E-07</v>
      </c>
      <c r="L57" s="2">
        <f t="shared" si="9"/>
      </c>
      <c r="M57" s="2">
        <f t="shared" si="10"/>
        <v>1.8473591219358E-07</v>
      </c>
    </row>
    <row r="58" spans="1:13" ht="10.5">
      <c r="A58" s="1">
        <f t="shared" si="14"/>
        <v>55</v>
      </c>
      <c r="B58" s="4">
        <f t="shared" si="1"/>
        <v>54.636363655911666</v>
      </c>
      <c r="C58" s="3">
        <v>210</v>
      </c>
      <c r="D58" s="13">
        <f t="shared" si="15"/>
        <v>54.134185435981095</v>
      </c>
      <c r="E58" s="2">
        <f t="shared" si="3"/>
        <v>55.138541875842236</v>
      </c>
      <c r="F58" s="2">
        <f t="shared" si="4"/>
        <v>0.008764551154104502</v>
      </c>
      <c r="G58" s="2">
        <f t="shared" si="5"/>
        <v>0.008550707923497589</v>
      </c>
      <c r="H58" s="2">
        <f t="shared" si="6"/>
        <v>0.008765203315652961</v>
      </c>
      <c r="I58" s="2">
        <f t="shared" si="7"/>
        <v>7.588588313919395E-05</v>
      </c>
      <c r="J58" s="2">
        <f t="shared" si="0"/>
        <v>1.0034359446559504</v>
      </c>
      <c r="K58" s="14">
        <f t="shared" si="8"/>
        <v>-2.607396946341991E-07</v>
      </c>
      <c r="L58" s="2">
        <f t="shared" si="9"/>
      </c>
      <c r="M58" s="2">
        <f t="shared" si="10"/>
        <v>2.607396946341991E-07</v>
      </c>
    </row>
    <row r="59" spans="1:13" ht="10.5">
      <c r="A59" s="1">
        <f t="shared" si="14"/>
        <v>56</v>
      </c>
      <c r="B59" s="4">
        <f t="shared" si="1"/>
        <v>55.642876137850386</v>
      </c>
      <c r="C59" s="3">
        <v>204</v>
      </c>
      <c r="D59" s="13">
        <f t="shared" si="15"/>
        <v>55.138541875842236</v>
      </c>
      <c r="E59" s="2">
        <f t="shared" si="3"/>
        <v>56.14721039985854</v>
      </c>
      <c r="F59" s="2">
        <f t="shared" si="4"/>
        <v>0.008802179735607976</v>
      </c>
      <c r="G59" s="2">
        <f t="shared" si="5"/>
        <v>0.008578380391467058</v>
      </c>
      <c r="H59" s="2">
        <f t="shared" si="6"/>
        <v>0.00880289098163536</v>
      </c>
      <c r="I59" s="2">
        <f t="shared" si="7"/>
        <v>7.649958799919998E-05</v>
      </c>
      <c r="J59" s="2">
        <f t="shared" si="0"/>
        <v>0.9953860514206231</v>
      </c>
      <c r="K59" s="14">
        <f t="shared" si="8"/>
        <v>3.529651653718318E-07</v>
      </c>
      <c r="L59" s="2">
        <f t="shared" si="9"/>
        <v>3.529651653718318E-07</v>
      </c>
      <c r="M59" s="2">
        <f t="shared" si="10"/>
      </c>
    </row>
    <row r="60" spans="1:13" ht="10.5">
      <c r="A60" s="1">
        <f t="shared" si="14"/>
        <v>57</v>
      </c>
      <c r="B60" s="4">
        <f t="shared" si="1"/>
        <v>56.65107024390193</v>
      </c>
      <c r="C60" s="3">
        <v>199</v>
      </c>
      <c r="D60" s="13">
        <f t="shared" si="15"/>
        <v>56.14721039985854</v>
      </c>
      <c r="E60" s="2">
        <f t="shared" si="3"/>
        <v>57.15493008794532</v>
      </c>
      <c r="F60" s="2">
        <f t="shared" si="4"/>
        <v>0.008793899900563344</v>
      </c>
      <c r="G60" s="2">
        <f t="shared" si="5"/>
        <v>0.008561972205590605</v>
      </c>
      <c r="H60" s="2">
        <f t="shared" si="6"/>
        <v>0.008794664466314325</v>
      </c>
      <c r="I60" s="2">
        <f t="shared" si="7"/>
        <v>7.631953584694405E-05</v>
      </c>
      <c r="J60" s="2">
        <f t="shared" si="0"/>
        <v>0.997734354497875</v>
      </c>
      <c r="K60" s="14">
        <f t="shared" si="8"/>
        <v>1.7291301311590053E-07</v>
      </c>
      <c r="L60" s="2">
        <f t="shared" si="9"/>
        <v>1.7291301311590053E-07</v>
      </c>
      <c r="M60" s="2">
        <f t="shared" si="10"/>
      </c>
    </row>
    <row r="61" spans="1:13" ht="10.5">
      <c r="A61" s="1">
        <f t="shared" si="14"/>
        <v>58</v>
      </c>
      <c r="B61" s="4">
        <f t="shared" si="1"/>
        <v>57.658143762158986</v>
      </c>
      <c r="C61" s="3">
        <v>194</v>
      </c>
      <c r="D61" s="13">
        <f t="shared" si="15"/>
        <v>57.15493008794532</v>
      </c>
      <c r="E61" s="2">
        <f t="shared" si="3"/>
        <v>58.16135743637265</v>
      </c>
      <c r="F61" s="2">
        <f t="shared" si="4"/>
        <v>0.008782622545027872</v>
      </c>
      <c r="G61" s="2">
        <f t="shared" si="5"/>
        <v>0.008542311403883564</v>
      </c>
      <c r="H61" s="2">
        <f t="shared" si="6"/>
        <v>0.008783444434250802</v>
      </c>
      <c r="I61" s="2">
        <f t="shared" si="7"/>
        <v>7.608629733366446E-05</v>
      </c>
      <c r="J61" s="2">
        <f t="shared" si="0"/>
        <v>1.0007928562997241</v>
      </c>
      <c r="K61" s="14">
        <f t="shared" si="8"/>
        <v>-6.032550016368387E-08</v>
      </c>
      <c r="L61" s="2">
        <f t="shared" si="9"/>
      </c>
      <c r="M61" s="2">
        <f t="shared" si="10"/>
        <v>6.032550016368387E-08</v>
      </c>
    </row>
    <row r="62" spans="1:13" ht="10.5">
      <c r="A62" s="1">
        <f t="shared" si="14"/>
        <v>59</v>
      </c>
      <c r="B62" s="4">
        <f t="shared" si="1"/>
        <v>58.6637491931958</v>
      </c>
      <c r="C62" s="3">
        <v>189</v>
      </c>
      <c r="D62" s="13">
        <f t="shared" si="15"/>
        <v>58.16135743637265</v>
      </c>
      <c r="E62" s="2">
        <f t="shared" si="3"/>
        <v>59.16614095001895</v>
      </c>
      <c r="F62" s="2">
        <f t="shared" si="4"/>
        <v>0.00876827793274475</v>
      </c>
      <c r="G62" s="2">
        <f t="shared" si="5"/>
        <v>0.008519314061229298</v>
      </c>
      <c r="H62" s="2">
        <f t="shared" si="6"/>
        <v>0.008769161513975469</v>
      </c>
      <c r="I62" s="2">
        <f t="shared" si="7"/>
        <v>7.579884319143382E-05</v>
      </c>
      <c r="J62" s="2">
        <f t="shared" si="0"/>
        <v>1.00458819195322</v>
      </c>
      <c r="K62" s="14">
        <f t="shared" si="8"/>
        <v>-3.4777964239432E-07</v>
      </c>
      <c r="L62" s="2">
        <f t="shared" si="9"/>
      </c>
      <c r="M62" s="2">
        <f t="shared" si="10"/>
        <v>3.4777964239432E-07</v>
      </c>
    </row>
    <row r="63" spans="1:13" ht="10.5">
      <c r="A63" s="1">
        <f t="shared" si="14"/>
        <v>60</v>
      </c>
      <c r="B63" s="4">
        <f t="shared" si="1"/>
        <v>59.67027060622615</v>
      </c>
      <c r="C63" s="3">
        <v>183</v>
      </c>
      <c r="D63" s="13">
        <f t="shared" si="15"/>
        <v>59.16614095001895</v>
      </c>
      <c r="E63" s="2">
        <f t="shared" si="3"/>
        <v>60.174400262433345</v>
      </c>
      <c r="F63" s="2">
        <f t="shared" si="4"/>
        <v>0.008798608828998558</v>
      </c>
      <c r="G63" s="2">
        <f t="shared" si="5"/>
        <v>0.008537873726641837</v>
      </c>
      <c r="H63" s="2">
        <f t="shared" si="6"/>
        <v>0.00879957459336141</v>
      </c>
      <c r="I63" s="2">
        <f t="shared" si="7"/>
        <v>7.627683571743324E-05</v>
      </c>
      <c r="J63" s="2">
        <f t="shared" si="0"/>
        <v>0.9982928908576193</v>
      </c>
      <c r="K63" s="14">
        <f t="shared" si="8"/>
        <v>1.3021288360509945E-07</v>
      </c>
      <c r="L63" s="2">
        <f t="shared" si="9"/>
        <v>1.3021288360509945E-07</v>
      </c>
      <c r="M63" s="2">
        <f t="shared" si="10"/>
      </c>
    </row>
    <row r="64" spans="1:13" ht="10.5">
      <c r="A64" s="1">
        <f t="shared" si="14"/>
        <v>61</v>
      </c>
      <c r="B64" s="4">
        <f t="shared" si="1"/>
        <v>60.67733057132534</v>
      </c>
      <c r="C64" s="3">
        <v>178</v>
      </c>
      <c r="D64" s="13">
        <f t="shared" si="15"/>
        <v>60.174400262433345</v>
      </c>
      <c r="E64" s="2">
        <f t="shared" si="3"/>
        <v>61.18026088021733</v>
      </c>
      <c r="F64" s="2">
        <f t="shared" si="4"/>
        <v>0.008777677077815361</v>
      </c>
      <c r="G64" s="2">
        <f t="shared" si="5"/>
        <v>0.008507547941199518</v>
      </c>
      <c r="H64" s="2">
        <f t="shared" si="6"/>
        <v>0.00877871615442813</v>
      </c>
      <c r="I64" s="2">
        <f t="shared" si="7"/>
        <v>7.587104205367561E-05</v>
      </c>
      <c r="J64" s="2">
        <f t="shared" si="0"/>
        <v>1.0036322261127977</v>
      </c>
      <c r="K64" s="14">
        <f t="shared" si="8"/>
        <v>-2.755807801525334E-07</v>
      </c>
      <c r="L64" s="2">
        <f t="shared" si="9"/>
      </c>
      <c r="M64" s="2">
        <f t="shared" si="10"/>
        <v>2.755807801525334E-07</v>
      </c>
    </row>
    <row r="65" spans="1:13" ht="10.5">
      <c r="A65" s="1">
        <f t="shared" si="14"/>
        <v>62</v>
      </c>
      <c r="B65" s="4">
        <f t="shared" si="1"/>
        <v>61.6847160803521</v>
      </c>
      <c r="C65" s="3">
        <v>172</v>
      </c>
      <c r="D65" s="13">
        <f t="shared" si="15"/>
        <v>61.18026088021733</v>
      </c>
      <c r="E65" s="2">
        <f t="shared" si="3"/>
        <v>62.18917128048687</v>
      </c>
      <c r="F65" s="2">
        <f t="shared" si="4"/>
        <v>0.008804290422317996</v>
      </c>
      <c r="G65" s="2">
        <f t="shared" si="5"/>
        <v>0.0085211659403503</v>
      </c>
      <c r="H65" s="2">
        <f t="shared" si="6"/>
        <v>0.008805428422773804</v>
      </c>
      <c r="I65" s="2">
        <f t="shared" si="7"/>
        <v>7.627903294668332E-05</v>
      </c>
      <c r="J65" s="2">
        <f t="shared" si="0"/>
        <v>0.9982641348776966</v>
      </c>
      <c r="K65" s="14">
        <f t="shared" si="8"/>
        <v>1.3241011285517975E-07</v>
      </c>
      <c r="L65" s="2">
        <f t="shared" si="9"/>
        <v>1.3241011285517975E-07</v>
      </c>
      <c r="M65" s="2">
        <f t="shared" si="10"/>
      </c>
    </row>
    <row r="66" spans="1:13" ht="10.5">
      <c r="A66" s="1">
        <f t="shared" si="14"/>
        <v>63</v>
      </c>
      <c r="B66" s="4">
        <f t="shared" si="1"/>
        <v>62.69202045158117</v>
      </c>
      <c r="C66" s="3">
        <v>167</v>
      </c>
      <c r="D66" s="13">
        <f t="shared" si="15"/>
        <v>62.18917128048687</v>
      </c>
      <c r="E66" s="2">
        <f t="shared" si="3"/>
        <v>63.194869622675476</v>
      </c>
      <c r="F66" s="2">
        <f t="shared" si="4"/>
        <v>0.00877626101064452</v>
      </c>
      <c r="G66" s="2">
        <f t="shared" si="5"/>
        <v>0.0084828807972122</v>
      </c>
      <c r="H66" s="2">
        <f t="shared" si="6"/>
        <v>0.008777486845012505</v>
      </c>
      <c r="I66" s="2">
        <f t="shared" si="7"/>
        <v>7.574594508733386E-05</v>
      </c>
      <c r="J66" s="2">
        <f t="shared" si="0"/>
        <v>1.0052897583630689</v>
      </c>
      <c r="K66" s="14">
        <f t="shared" si="8"/>
        <v>-4.00677746494285E-07</v>
      </c>
      <c r="L66" s="2">
        <f t="shared" si="9"/>
      </c>
      <c r="M66" s="2">
        <f t="shared" si="10"/>
        <v>4.00677746494285E-07</v>
      </c>
    </row>
    <row r="67" spans="1:13" ht="10.5">
      <c r="A67" s="1">
        <f t="shared" si="14"/>
        <v>64</v>
      </c>
      <c r="B67" s="4">
        <f t="shared" si="1"/>
        <v>63.69902017938978</v>
      </c>
      <c r="C67" s="3">
        <v>161</v>
      </c>
      <c r="D67" s="13">
        <f t="shared" si="15"/>
        <v>63.194869622675476</v>
      </c>
      <c r="E67" s="2">
        <f t="shared" si="3"/>
        <v>64.20317073610408</v>
      </c>
      <c r="F67" s="2">
        <f t="shared" si="4"/>
        <v>0.008798973597542108</v>
      </c>
      <c r="G67" s="2">
        <f t="shared" si="5"/>
        <v>0.008491152419439433</v>
      </c>
      <c r="H67" s="2">
        <f t="shared" si="6"/>
        <v>0.008800319587359611</v>
      </c>
      <c r="I67" s="2">
        <f t="shared" si="7"/>
        <v>7.607931732757934E-05</v>
      </c>
      <c r="J67" s="2">
        <f t="shared" si="0"/>
        <v>1.0008846754757146</v>
      </c>
      <c r="K67" s="14">
        <f t="shared" si="8"/>
        <v>-6.730550624880962E-08</v>
      </c>
      <c r="L67" s="2">
        <f t="shared" si="9"/>
      </c>
      <c r="M67" s="2">
        <f t="shared" si="10"/>
        <v>6.730550624880962E-08</v>
      </c>
    </row>
    <row r="68" spans="1:13" ht="10.5">
      <c r="A68" s="1">
        <f t="shared" si="14"/>
        <v>65</v>
      </c>
      <c r="B68" s="4">
        <f t="shared" si="1"/>
        <v>64.70851449057551</v>
      </c>
      <c r="C68" s="3">
        <v>155</v>
      </c>
      <c r="D68" s="13">
        <f t="shared" si="15"/>
        <v>64.20317073610408</v>
      </c>
      <c r="E68" s="2">
        <f t="shared" si="3"/>
        <v>65.21385824504694</v>
      </c>
      <c r="F68" s="2">
        <f t="shared" si="4"/>
        <v>0.008819798018941435</v>
      </c>
      <c r="G68" s="2">
        <f t="shared" si="5"/>
        <v>0.008496565041773384</v>
      </c>
      <c r="H68" s="2">
        <f t="shared" si="6"/>
        <v>0.008821278647923184</v>
      </c>
      <c r="I68" s="2">
        <f t="shared" si="7"/>
        <v>7.63762318635847E-05</v>
      </c>
      <c r="J68" s="2">
        <f t="shared" si="0"/>
        <v>0.9969937109470567</v>
      </c>
      <c r="K68" s="14">
        <f t="shared" si="8"/>
        <v>2.2960902975655874E-07</v>
      </c>
      <c r="L68" s="2">
        <f t="shared" si="9"/>
        <v>2.2960902975655874E-07</v>
      </c>
      <c r="M68" s="2">
        <f t="shared" si="10"/>
      </c>
    </row>
    <row r="69" spans="1:13" ht="10.5">
      <c r="A69" s="1">
        <f t="shared" si="14"/>
        <v>66</v>
      </c>
      <c r="B69" s="4">
        <f t="shared" si="1"/>
        <v>65.72028268936634</v>
      </c>
      <c r="C69" s="3">
        <v>149</v>
      </c>
      <c r="D69" s="13">
        <f t="shared" si="15"/>
        <v>65.21385824504694</v>
      </c>
      <c r="E69" s="2">
        <f t="shared" si="3"/>
        <v>66.22670713368576</v>
      </c>
      <c r="F69" s="2">
        <f t="shared" si="4"/>
        <v>0.008838658879786594</v>
      </c>
      <c r="G69" s="2">
        <f t="shared" si="5"/>
        <v>0.008498933679334629</v>
      </c>
      <c r="H69" s="2">
        <f t="shared" si="6"/>
        <v>0.008840290950878594</v>
      </c>
      <c r="I69" s="2">
        <f t="shared" si="7"/>
        <v>7.663468130520968E-05</v>
      </c>
      <c r="J69" s="2">
        <f aca="true" t="shared" si="16" ref="J69:J92">trapezoid_area/$I69</f>
        <v>0.9936313629407845</v>
      </c>
      <c r="K69" s="14">
        <f t="shared" si="8"/>
        <v>4.88058471381531E-07</v>
      </c>
      <c r="L69" s="2">
        <f t="shared" si="9"/>
        <v>4.88058471381531E-07</v>
      </c>
      <c r="M69" s="2">
        <f t="shared" si="10"/>
      </c>
    </row>
    <row r="70" spans="1:13" ht="10.5">
      <c r="A70" s="1">
        <f t="shared" si="14"/>
        <v>67</v>
      </c>
      <c r="B70" s="4">
        <f aca="true" t="shared" si="17" ref="B70:B92">($D70+$E70)/2</f>
        <v>66.7305721120619</v>
      </c>
      <c r="C70" s="3">
        <v>144</v>
      </c>
      <c r="D70" s="13">
        <f t="shared" si="15"/>
        <v>66.22670713368576</v>
      </c>
      <c r="E70" s="2">
        <f aca="true" t="shared" si="18" ref="E70:E91">2*DEGREES(ASIN($F70))+$D70</f>
        <v>67.23443709043804</v>
      </c>
      <c r="F70" s="2">
        <f aca="true" t="shared" si="19" ref="F70:F92">COS(RADIANS($D70))*SIN(RADIANS((360/$C70)/2))</f>
        <v>0.008793989508109536</v>
      </c>
      <c r="G70" s="2">
        <f aca="true" t="shared" si="20" ref="G70:G92">COS(RADIANS($E70))*SIN(RADIANS((360/$C70)/2))</f>
        <v>0.008441519311068214</v>
      </c>
      <c r="H70" s="2">
        <f aca="true" t="shared" si="21" ref="H70:H92">SQRT((($F70-$G70)/2)^2+$F70^2)</f>
        <v>0.008795755242086445</v>
      </c>
      <c r="I70" s="2">
        <f aca="true" t="shared" si="22" ref="I70:I92">$H70*($F70+$G70)/2</f>
        <v>7.579965852315492E-05</v>
      </c>
      <c r="J70" s="2">
        <f t="shared" si="16"/>
        <v>1.0045773861971585</v>
      </c>
      <c r="K70" s="14">
        <f aca="true" t="shared" si="23" ref="K70:K92">$I70-trapezoid_area</f>
        <v>-3.469643106732232E-07</v>
      </c>
      <c r="L70" s="2">
        <f aca="true" t="shared" si="24" ref="L70:L92">IF(K70&gt;0,K70,"")</f>
      </c>
      <c r="M70" s="2">
        <f aca="true" t="shared" si="25" ref="M70:M92">IF(K70&lt;0,-K70,"")</f>
        <v>3.469643106732232E-07</v>
      </c>
    </row>
    <row r="71" spans="1:13" ht="10.5">
      <c r="A71" s="1">
        <f t="shared" si="14"/>
        <v>68</v>
      </c>
      <c r="B71" s="4">
        <f t="shared" si="17"/>
        <v>67.73913233385014</v>
      </c>
      <c r="C71" s="3">
        <v>138</v>
      </c>
      <c r="D71" s="13">
        <f t="shared" si="15"/>
        <v>67.23443709043804</v>
      </c>
      <c r="E71" s="2">
        <f t="shared" si="18"/>
        <v>68.24382757726222</v>
      </c>
      <c r="F71" s="2">
        <f t="shared" si="19"/>
        <v>0.008808479805396716</v>
      </c>
      <c r="G71" s="2">
        <f t="shared" si="20"/>
        <v>0.008437349899544597</v>
      </c>
      <c r="H71" s="2">
        <f t="shared" si="21"/>
        <v>0.008810434202344185</v>
      </c>
      <c r="I71" s="2">
        <f t="shared" si="22"/>
        <v>7.597162394010913E-05</v>
      </c>
      <c r="J71" s="2">
        <f t="shared" si="16"/>
        <v>1.0023034770700305</v>
      </c>
      <c r="K71" s="14">
        <f t="shared" si="23"/>
        <v>-1.7499889371901675E-07</v>
      </c>
      <c r="L71" s="2">
        <f t="shared" si="24"/>
      </c>
      <c r="M71" s="2">
        <f t="shared" si="25"/>
        <v>1.7499889371901675E-07</v>
      </c>
    </row>
    <row r="72" spans="1:13" ht="10.5">
      <c r="A72" s="1">
        <f t="shared" si="14"/>
        <v>69</v>
      </c>
      <c r="B72" s="4">
        <f t="shared" si="17"/>
        <v>68.74922845466565</v>
      </c>
      <c r="C72" s="3">
        <v>132</v>
      </c>
      <c r="D72" s="13">
        <f t="shared" si="15"/>
        <v>68.24382757726222</v>
      </c>
      <c r="E72" s="2">
        <f t="shared" si="18"/>
        <v>69.2546293320691</v>
      </c>
      <c r="F72" s="2">
        <f t="shared" si="19"/>
        <v>0.00882079496340124</v>
      </c>
      <c r="G72" s="2">
        <f t="shared" si="20"/>
        <v>0.008429512874435996</v>
      </c>
      <c r="H72" s="2">
        <f t="shared" si="21"/>
        <v>0.008822964309383266</v>
      </c>
      <c r="I72" s="2">
        <f t="shared" si="22"/>
        <v>7.609942518955618E-05</v>
      </c>
      <c r="J72" s="2">
        <f t="shared" si="16"/>
        <v>1.0006202102598594</v>
      </c>
      <c r="K72" s="14">
        <f t="shared" si="23"/>
        <v>-4.719764427196923E-08</v>
      </c>
      <c r="L72" s="2">
        <f t="shared" si="24"/>
      </c>
      <c r="M72" s="2">
        <f t="shared" si="25"/>
        <v>4.719764427196923E-08</v>
      </c>
    </row>
    <row r="73" spans="1:13" ht="10.5">
      <c r="A73" s="1">
        <f t="shared" si="14"/>
        <v>70</v>
      </c>
      <c r="B73" s="4">
        <f t="shared" si="17"/>
        <v>69.76060559571711</v>
      </c>
      <c r="C73" s="3">
        <v>126</v>
      </c>
      <c r="D73" s="13">
        <f t="shared" si="15"/>
        <v>69.2546293320691</v>
      </c>
      <c r="E73" s="2">
        <f t="shared" si="18"/>
        <v>70.26658185936512</v>
      </c>
      <c r="F73" s="2">
        <f t="shared" si="19"/>
        <v>0.008830836956706105</v>
      </c>
      <c r="G73" s="2">
        <f t="shared" si="20"/>
        <v>0.008417706457732503</v>
      </c>
      <c r="H73" s="2">
        <f t="shared" si="21"/>
        <v>0.008833252546951314</v>
      </c>
      <c r="I73" s="2">
        <f t="shared" si="22"/>
        <v>7.618037002339507E-05</v>
      </c>
      <c r="J73" s="2">
        <f t="shared" si="16"/>
        <v>0.9995570093771328</v>
      </c>
      <c r="K73" s="14">
        <f t="shared" si="23"/>
        <v>3.374718956692356E-08</v>
      </c>
      <c r="L73" s="2">
        <f t="shared" si="24"/>
        <v>3.374718956692356E-08</v>
      </c>
      <c r="M73" s="2">
        <f t="shared" si="25"/>
      </c>
    </row>
    <row r="74" spans="1:13" ht="10.5">
      <c r="A74" s="1">
        <f t="shared" si="14"/>
        <v>71</v>
      </c>
      <c r="B74" s="4">
        <f t="shared" si="17"/>
        <v>70.772997080419</v>
      </c>
      <c r="C74" s="3">
        <v>120</v>
      </c>
      <c r="D74" s="13">
        <f t="shared" si="15"/>
        <v>70.26658185936512</v>
      </c>
      <c r="E74" s="2">
        <f t="shared" si="18"/>
        <v>71.2794123014729</v>
      </c>
      <c r="F74" s="2">
        <f t="shared" si="19"/>
        <v>0.008838497909723329</v>
      </c>
      <c r="G74" s="2">
        <f t="shared" si="20"/>
        <v>0.008401578583038798</v>
      </c>
      <c r="H74" s="2">
        <f t="shared" si="21"/>
        <v>0.008841197312846901</v>
      </c>
      <c r="I74" s="2">
        <f t="shared" si="22"/>
        <v>7.621145898054177E-05</v>
      </c>
      <c r="J74" s="2">
        <f t="shared" si="16"/>
        <v>0.9991492598674672</v>
      </c>
      <c r="K74" s="14">
        <f t="shared" si="23"/>
        <v>6.483614671362636E-08</v>
      </c>
      <c r="L74" s="2">
        <f t="shared" si="24"/>
        <v>6.483614671362636E-08</v>
      </c>
      <c r="M74" s="2">
        <f t="shared" si="25"/>
      </c>
    </row>
    <row r="75" spans="1:13" ht="10.5">
      <c r="A75" s="1">
        <f t="shared" si="14"/>
        <v>72</v>
      </c>
      <c r="B75" s="4">
        <f t="shared" si="17"/>
        <v>71.7861231732008</v>
      </c>
      <c r="C75" s="3">
        <v>114</v>
      </c>
      <c r="D75" s="13">
        <f t="shared" si="15"/>
        <v>71.2794123014729</v>
      </c>
      <c r="E75" s="2">
        <f t="shared" si="18"/>
        <v>72.29283404492871</v>
      </c>
      <c r="F75" s="2">
        <f t="shared" si="19"/>
        <v>0.00884365778574888</v>
      </c>
      <c r="G75" s="2">
        <f t="shared" si="20"/>
        <v>0.008380714056164012</v>
      </c>
      <c r="H75" s="2">
        <f t="shared" si="21"/>
        <v>0.008846686512792645</v>
      </c>
      <c r="I75" s="2">
        <f t="shared" si="22"/>
        <v>7.618930903258809E-05</v>
      </c>
      <c r="J75" s="2">
        <f t="shared" si="16"/>
        <v>0.9994397350586066</v>
      </c>
      <c r="K75" s="14">
        <f t="shared" si="23"/>
        <v>4.2686198759947524E-08</v>
      </c>
      <c r="L75" s="2">
        <f t="shared" si="24"/>
        <v>4.2686198759947524E-08</v>
      </c>
      <c r="M75" s="2">
        <f t="shared" si="25"/>
      </c>
    </row>
    <row r="76" spans="1:13" ht="10.5">
      <c r="A76" s="1">
        <f t="shared" si="14"/>
        <v>73</v>
      </c>
      <c r="B76" s="4">
        <f t="shared" si="17"/>
        <v>72.79968951526493</v>
      </c>
      <c r="C76" s="3">
        <v>108</v>
      </c>
      <c r="D76" s="13">
        <f t="shared" si="15"/>
        <v>72.29283404492871</v>
      </c>
      <c r="E76" s="2">
        <f t="shared" si="18"/>
        <v>73.30654498560116</v>
      </c>
      <c r="F76" s="2">
        <f t="shared" si="19"/>
        <v>0.00884618140883723</v>
      </c>
      <c r="G76" s="2">
        <f t="shared" si="20"/>
        <v>0.00835461758095299</v>
      </c>
      <c r="H76" s="2">
        <f t="shared" si="21"/>
        <v>0.008849595147083198</v>
      </c>
      <c r="I76" s="2">
        <f t="shared" si="22"/>
        <v>7.611005363300055E-05</v>
      </c>
      <c r="J76" s="2">
        <f t="shared" si="16"/>
        <v>1.0004804779274488</v>
      </c>
      <c r="K76" s="14">
        <f t="shared" si="23"/>
        <v>-3.656920082759595E-08</v>
      </c>
      <c r="L76" s="2">
        <f t="shared" si="24"/>
      </c>
      <c r="M76" s="2">
        <f t="shared" si="25"/>
        <v>3.656920082759595E-08</v>
      </c>
    </row>
    <row r="77" spans="1:13" ht="10.5">
      <c r="A77" s="1">
        <f t="shared" si="14"/>
        <v>74</v>
      </c>
      <c r="B77" s="4">
        <f t="shared" si="17"/>
        <v>73.81338516724185</v>
      </c>
      <c r="C77" s="3">
        <v>102</v>
      </c>
      <c r="D77" s="13">
        <f t="shared" si="15"/>
        <v>73.30654498560116</v>
      </c>
      <c r="E77" s="2">
        <f t="shared" si="18"/>
        <v>74.32022534888253</v>
      </c>
      <c r="F77" s="2">
        <f t="shared" si="19"/>
        <v>0.008845914581202322</v>
      </c>
      <c r="G77" s="2">
        <f t="shared" si="20"/>
        <v>0.00832269100139837</v>
      </c>
      <c r="H77" s="2">
        <f t="shared" si="21"/>
        <v>0.008849782229328786</v>
      </c>
      <c r="I77" s="2">
        <f t="shared" si="22"/>
        <v>7.59692102936273E-05</v>
      </c>
      <c r="J77" s="2">
        <f t="shared" si="16"/>
        <v>1.0023353216324762</v>
      </c>
      <c r="K77" s="14">
        <f t="shared" si="23"/>
        <v>-1.7741254020084798E-07</v>
      </c>
      <c r="L77" s="2">
        <f t="shared" si="24"/>
      </c>
      <c r="M77" s="2">
        <f t="shared" si="25"/>
        <v>1.7741254020084798E-07</v>
      </c>
    </row>
    <row r="78" spans="1:13" ht="10.5">
      <c r="A78" s="1">
        <f t="shared" si="14"/>
        <v>75</v>
      </c>
      <c r="B78" s="4">
        <f t="shared" si="17"/>
        <v>74.82688013547626</v>
      </c>
      <c r="C78" s="3">
        <v>96</v>
      </c>
      <c r="D78" s="13">
        <f t="shared" si="15"/>
        <v>74.32022534888253</v>
      </c>
      <c r="E78" s="2">
        <f t="shared" si="18"/>
        <v>75.33353492206999</v>
      </c>
      <c r="F78" s="2">
        <f t="shared" si="19"/>
        <v>0.008842678953771358</v>
      </c>
      <c r="G78" s="2">
        <f t="shared" si="20"/>
        <v>0.008284202307949271</v>
      </c>
      <c r="H78" s="2">
        <f t="shared" si="21"/>
        <v>0.008847086815469434</v>
      </c>
      <c r="I78" s="2">
        <f t="shared" si="22"/>
        <v>7.576150270033953E-05</v>
      </c>
      <c r="J78" s="2">
        <f t="shared" si="16"/>
        <v>1.005083322264764</v>
      </c>
      <c r="K78" s="14">
        <f t="shared" si="23"/>
        <v>-3.851201334886101E-07</v>
      </c>
      <c r="L78" s="2">
        <f t="shared" si="24"/>
      </c>
      <c r="M78" s="2">
        <f t="shared" si="25"/>
        <v>3.851201334886101E-07</v>
      </c>
    </row>
    <row r="79" spans="1:14" ht="10.5">
      <c r="A79" s="1">
        <f t="shared" si="14"/>
        <v>76</v>
      </c>
      <c r="B79" s="4">
        <f t="shared" si="17"/>
        <v>75.83982221015849</v>
      </c>
      <c r="C79" s="3">
        <v>90</v>
      </c>
      <c r="D79" s="13">
        <f t="shared" si="15"/>
        <v>75.33353492206999</v>
      </c>
      <c r="E79" s="2">
        <f t="shared" si="18"/>
        <v>76.34610949824699</v>
      </c>
      <c r="F79" s="2">
        <f t="shared" si="19"/>
        <v>0.008836265145449211</v>
      </c>
      <c r="G79" s="2">
        <f t="shared" si="20"/>
        <v>0.00823824268165695</v>
      </c>
      <c r="H79" s="2">
        <f t="shared" si="21"/>
        <v>0.008841322833008678</v>
      </c>
      <c r="I79" s="2">
        <f t="shared" si="22"/>
        <v>7.548061795708954E-05</v>
      </c>
      <c r="J79" s="2">
        <f t="shared" si="16"/>
        <v>1.008823521782999</v>
      </c>
      <c r="K79" s="14">
        <f t="shared" si="23"/>
        <v>-6.660048767386038E-07</v>
      </c>
      <c r="L79" s="2">
        <f t="shared" si="24"/>
      </c>
      <c r="M79" s="2">
        <f t="shared" si="25"/>
        <v>6.660048767386038E-07</v>
      </c>
      <c r="N79" s="20">
        <f>SUM(L79:M$92)/SUM(C79:C$92)/AVERAGE(I$4:I$92)</f>
        <v>0.00037603255499809034</v>
      </c>
    </row>
    <row r="80" spans="1:13" ht="10.5">
      <c r="A80" s="1">
        <f t="shared" si="14"/>
        <v>77</v>
      </c>
      <c r="B80" s="4">
        <f t="shared" si="17"/>
        <v>76.85792319202318</v>
      </c>
      <c r="C80" s="3">
        <v>83</v>
      </c>
      <c r="D80" s="13">
        <f t="shared" si="15"/>
        <v>76.34610949824699</v>
      </c>
      <c r="E80" s="2">
        <f t="shared" si="18"/>
        <v>77.36973688579937</v>
      </c>
      <c r="F80" s="2">
        <f t="shared" si="19"/>
        <v>0.00893271531363083</v>
      </c>
      <c r="G80" s="2">
        <f t="shared" si="20"/>
        <v>0.008274367400506003</v>
      </c>
      <c r="H80" s="2">
        <f t="shared" si="21"/>
        <v>0.008938778348748429</v>
      </c>
      <c r="I80" s="2">
        <f t="shared" si="22"/>
        <v>7.690514920512483E-05</v>
      </c>
      <c r="J80" s="2">
        <f t="shared" si="16"/>
        <v>0.9901368584660891</v>
      </c>
      <c r="K80" s="14">
        <f t="shared" si="23"/>
        <v>7.585263712966831E-07</v>
      </c>
      <c r="L80" s="2">
        <f t="shared" si="24"/>
        <v>7.585263712966831E-07</v>
      </c>
      <c r="M80" s="2">
        <f t="shared" si="25"/>
      </c>
    </row>
    <row r="81" spans="1:13" ht="10.5">
      <c r="A81" s="1">
        <f t="shared" si="14"/>
        <v>78</v>
      </c>
      <c r="B81" s="4">
        <f t="shared" si="17"/>
        <v>77.8807520239282</v>
      </c>
      <c r="C81" s="3">
        <v>77</v>
      </c>
      <c r="D81" s="13">
        <f t="shared" si="15"/>
        <v>77.36973688579937</v>
      </c>
      <c r="E81" s="2">
        <f t="shared" si="18"/>
        <v>78.39176716205702</v>
      </c>
      <c r="F81" s="2">
        <f t="shared" si="19"/>
        <v>0.008918778443525167</v>
      </c>
      <c r="G81" s="2">
        <f t="shared" si="20"/>
        <v>0.008207425216475321</v>
      </c>
      <c r="H81" s="2">
        <f t="shared" si="21"/>
        <v>0.00892586773250073</v>
      </c>
      <c r="I81" s="2">
        <f t="shared" si="22"/>
        <v>7.643311431451714E-05</v>
      </c>
      <c r="J81" s="2">
        <f t="shared" si="16"/>
        <v>0.996251736132194</v>
      </c>
      <c r="K81" s="14">
        <f t="shared" si="23"/>
        <v>2.864914806889954E-07</v>
      </c>
      <c r="L81" s="2">
        <f t="shared" si="24"/>
        <v>2.864914806889954E-07</v>
      </c>
      <c r="M81" s="2">
        <f t="shared" si="25"/>
      </c>
    </row>
    <row r="82" spans="1:13" ht="10.5">
      <c r="A82" s="1">
        <f t="shared" si="14"/>
        <v>79</v>
      </c>
      <c r="B82" s="4">
        <f t="shared" si="17"/>
        <v>78.90173930068849</v>
      </c>
      <c r="C82" s="3">
        <v>71</v>
      </c>
      <c r="D82" s="13">
        <f t="shared" si="15"/>
        <v>78.39176716205702</v>
      </c>
      <c r="E82" s="2">
        <f t="shared" si="18"/>
        <v>79.41171143931997</v>
      </c>
      <c r="F82" s="2">
        <f t="shared" si="19"/>
        <v>0.008900575390743468</v>
      </c>
      <c r="G82" s="2">
        <f t="shared" si="20"/>
        <v>0.008127896554725992</v>
      </c>
      <c r="H82" s="2">
        <f t="shared" si="21"/>
        <v>0.008908956192069616</v>
      </c>
      <c r="I82" s="2">
        <f t="shared" si="22"/>
        <v>7.585295529003694E-05</v>
      </c>
      <c r="J82" s="2">
        <f t="shared" si="16"/>
        <v>1.003871537274564</v>
      </c>
      <c r="K82" s="14">
        <f t="shared" si="23"/>
        <v>-2.9366754379120494E-07</v>
      </c>
      <c r="L82" s="2">
        <f t="shared" si="24"/>
      </c>
      <c r="M82" s="2">
        <f t="shared" si="25"/>
        <v>2.9366754379120494E-07</v>
      </c>
    </row>
    <row r="83" spans="1:13" ht="10.5">
      <c r="A83" s="1">
        <f t="shared" si="14"/>
        <v>80</v>
      </c>
      <c r="B83" s="4">
        <f t="shared" si="17"/>
        <v>79.92036738186074</v>
      </c>
      <c r="C83" s="3">
        <v>65</v>
      </c>
      <c r="D83" s="13">
        <f t="shared" si="15"/>
        <v>79.41171143931997</v>
      </c>
      <c r="E83" s="2">
        <f t="shared" si="18"/>
        <v>80.42902332440151</v>
      </c>
      <c r="F83" s="2">
        <f t="shared" si="19"/>
        <v>0.008877604342952298</v>
      </c>
      <c r="G83" s="2">
        <f t="shared" si="20"/>
        <v>0.008033030176525707</v>
      </c>
      <c r="H83" s="2">
        <f t="shared" si="21"/>
        <v>0.008887642277378984</v>
      </c>
      <c r="I83" s="2">
        <f t="shared" si="22"/>
        <v>7.514783514630857E-05</v>
      </c>
      <c r="J83" s="2">
        <f t="shared" si="16"/>
        <v>1.0132909708652948</v>
      </c>
      <c r="K83" s="14">
        <f t="shared" si="23"/>
        <v>-9.98787687519573E-07</v>
      </c>
      <c r="L83" s="2">
        <f t="shared" si="24"/>
      </c>
      <c r="M83" s="2">
        <f t="shared" si="25"/>
        <v>9.98787687519573E-07</v>
      </c>
    </row>
    <row r="84" spans="1:13" ht="10.5">
      <c r="A84" s="1">
        <f t="shared" si="14"/>
        <v>81</v>
      </c>
      <c r="B84" s="4">
        <f t="shared" si="17"/>
        <v>80.94478607694897</v>
      </c>
      <c r="C84" s="3">
        <v>58</v>
      </c>
      <c r="D84" s="13">
        <f t="shared" si="15"/>
        <v>80.42902332440151</v>
      </c>
      <c r="E84" s="2">
        <f t="shared" si="18"/>
        <v>81.46054882949643</v>
      </c>
      <c r="F84" s="2">
        <f t="shared" si="19"/>
        <v>0.009001636620373872</v>
      </c>
      <c r="G84" s="2">
        <f t="shared" si="20"/>
        <v>0.008039106334340244</v>
      </c>
      <c r="H84" s="2">
        <f t="shared" si="21"/>
        <v>0.009014492663657725</v>
      </c>
      <c r="I84" s="2">
        <f t="shared" si="22"/>
        <v>7.680682617427374E-05</v>
      </c>
      <c r="J84" s="2">
        <f t="shared" si="16"/>
        <v>0.9914043663391636</v>
      </c>
      <c r="K84" s="14">
        <f t="shared" si="23"/>
        <v>6.602033404455934E-07</v>
      </c>
      <c r="L84" s="2">
        <f t="shared" si="24"/>
        <v>6.602033404455934E-07</v>
      </c>
      <c r="M84" s="2">
        <f t="shared" si="25"/>
      </c>
    </row>
    <row r="85" spans="1:13" ht="10.5">
      <c r="A85" s="1">
        <f t="shared" si="14"/>
        <v>82</v>
      </c>
      <c r="B85" s="4">
        <f t="shared" si="17"/>
        <v>81.97424819423016</v>
      </c>
      <c r="C85" s="3">
        <v>52</v>
      </c>
      <c r="D85" s="13">
        <f t="shared" si="15"/>
        <v>81.46054882949643</v>
      </c>
      <c r="E85" s="2">
        <f t="shared" si="18"/>
        <v>82.48794755896388</v>
      </c>
      <c r="F85" s="2">
        <f t="shared" si="19"/>
        <v>0.008965625162532125</v>
      </c>
      <c r="G85" s="2">
        <f t="shared" si="20"/>
        <v>0.007893567433516685</v>
      </c>
      <c r="H85" s="2">
        <f t="shared" si="21"/>
        <v>0.008981634678532333</v>
      </c>
      <c r="I85" s="2">
        <f t="shared" si="22"/>
        <v>7.571155443636377E-05</v>
      </c>
      <c r="J85" s="2">
        <f t="shared" si="16"/>
        <v>1.0057463936740336</v>
      </c>
      <c r="K85" s="14">
        <f t="shared" si="23"/>
        <v>-4.3506839746437385E-07</v>
      </c>
      <c r="L85" s="2">
        <f t="shared" si="24"/>
      </c>
      <c r="M85" s="2">
        <f t="shared" si="25"/>
        <v>4.3506839746437385E-07</v>
      </c>
    </row>
    <row r="86" spans="1:13" ht="10.5">
      <c r="A86" s="1">
        <f aca="true" t="shared" si="26" ref="A86:A92">A85+1</f>
        <v>83</v>
      </c>
      <c r="B86" s="4">
        <f t="shared" si="17"/>
        <v>83.01046909318916</v>
      </c>
      <c r="C86" s="3">
        <v>45</v>
      </c>
      <c r="D86" s="13">
        <f aca="true" t="shared" si="27" ref="D86:D92">$E85</f>
        <v>82.48794755896388</v>
      </c>
      <c r="E86" s="2">
        <f t="shared" si="18"/>
        <v>83.53299062741445</v>
      </c>
      <c r="F86" s="2">
        <f t="shared" si="19"/>
        <v>0.00911959477183593</v>
      </c>
      <c r="G86" s="2">
        <f t="shared" si="20"/>
        <v>0.00785674845760297</v>
      </c>
      <c r="H86" s="2">
        <f t="shared" si="21"/>
        <v>0.009141427897535493</v>
      </c>
      <c r="I86" s="2">
        <f t="shared" si="22"/>
        <v>7.759400879786527E-05</v>
      </c>
      <c r="J86" s="2">
        <f t="shared" si="16"/>
        <v>0.9813466788678542</v>
      </c>
      <c r="K86" s="14">
        <f t="shared" si="23"/>
        <v>1.4473859640371265E-06</v>
      </c>
      <c r="L86" s="2">
        <f t="shared" si="24"/>
        <v>1.4473859640371265E-06</v>
      </c>
      <c r="M86" s="2">
        <f t="shared" si="25"/>
      </c>
    </row>
    <row r="87" spans="1:13" ht="10.5">
      <c r="A87" s="1">
        <f t="shared" si="26"/>
        <v>84</v>
      </c>
      <c r="B87" s="4">
        <f t="shared" si="17"/>
        <v>84.05227157764986</v>
      </c>
      <c r="C87" s="3">
        <v>39</v>
      </c>
      <c r="D87" s="13">
        <f t="shared" si="27"/>
        <v>83.53299062741445</v>
      </c>
      <c r="E87" s="2">
        <f t="shared" si="18"/>
        <v>84.57155252788527</v>
      </c>
      <c r="F87" s="2">
        <f t="shared" si="19"/>
        <v>0.009063038248933591</v>
      </c>
      <c r="G87" s="2">
        <f t="shared" si="20"/>
        <v>0.007612346634382786</v>
      </c>
      <c r="H87" s="2">
        <f t="shared" si="21"/>
        <v>0.009092017864135842</v>
      </c>
      <c r="I87" s="2">
        <f t="shared" si="22"/>
        <v>7.580644862522663E-05</v>
      </c>
      <c r="J87" s="2">
        <f t="shared" si="16"/>
        <v>1.0044874046307495</v>
      </c>
      <c r="K87" s="14">
        <f t="shared" si="23"/>
        <v>-3.4017420860151047E-07</v>
      </c>
      <c r="L87" s="2">
        <f t="shared" si="24"/>
      </c>
      <c r="M87" s="2">
        <f t="shared" si="25"/>
        <v>3.4017420860151047E-07</v>
      </c>
    </row>
    <row r="88" spans="1:14" ht="10.5">
      <c r="A88" s="1">
        <f t="shared" si="26"/>
        <v>85</v>
      </c>
      <c r="B88" s="4">
        <f t="shared" si="17"/>
        <v>85.1028453610777</v>
      </c>
      <c r="C88" s="3">
        <v>32</v>
      </c>
      <c r="D88" s="13">
        <f t="shared" si="27"/>
        <v>84.57155252788527</v>
      </c>
      <c r="E88" s="2">
        <f t="shared" si="18"/>
        <v>85.63413819427014</v>
      </c>
      <c r="F88" s="2">
        <f t="shared" si="19"/>
        <v>0.009272676344958429</v>
      </c>
      <c r="G88" s="2">
        <f t="shared" si="20"/>
        <v>0.00746154958269028</v>
      </c>
      <c r="H88" s="2">
        <f t="shared" si="21"/>
        <v>0.009316789770924457</v>
      </c>
      <c r="I88" s="2">
        <f t="shared" si="22"/>
        <v>7.795463247352816E-05</v>
      </c>
      <c r="J88" s="2">
        <f t="shared" si="16"/>
        <v>0.9768068993165483</v>
      </c>
      <c r="K88" s="14">
        <f t="shared" si="23"/>
        <v>1.8080096397000154E-06</v>
      </c>
      <c r="L88" s="2">
        <f t="shared" si="24"/>
        <v>1.8080096397000154E-06</v>
      </c>
      <c r="M88" s="2">
        <f t="shared" si="25"/>
      </c>
      <c r="N88" s="20">
        <f>SUM(L88:M$92)/SUM(C88:C$92)/AVERAGE(I$4:I$92)</f>
        <v>0.001873074488914225</v>
      </c>
    </row>
    <row r="89" spans="1:13" ht="10.5">
      <c r="A89" s="1">
        <f t="shared" si="26"/>
        <v>86</v>
      </c>
      <c r="B89" s="4">
        <f t="shared" si="17"/>
        <v>86.1598829564933</v>
      </c>
      <c r="C89" s="3">
        <v>26</v>
      </c>
      <c r="D89" s="13">
        <f t="shared" si="27"/>
        <v>85.63413819427014</v>
      </c>
      <c r="E89" s="2">
        <f t="shared" si="18"/>
        <v>86.68562771871646</v>
      </c>
      <c r="F89" s="2">
        <f t="shared" si="19"/>
        <v>0.009175848359113309</v>
      </c>
      <c r="G89" s="2">
        <f t="shared" si="20"/>
        <v>0.006968762214976764</v>
      </c>
      <c r="H89" s="2">
        <f t="shared" si="21"/>
        <v>0.009241969509869219</v>
      </c>
      <c r="I89" s="2">
        <f t="shared" si="22"/>
        <v>7.460399933722631E-05</v>
      </c>
      <c r="J89" s="2">
        <f t="shared" si="16"/>
        <v>1.0206774906212313</v>
      </c>
      <c r="K89" s="14">
        <f t="shared" si="23"/>
        <v>-1.5426234966018347E-06</v>
      </c>
      <c r="L89" s="2">
        <f t="shared" si="24"/>
      </c>
      <c r="M89" s="2">
        <f t="shared" si="25"/>
        <v>1.5426234966018347E-06</v>
      </c>
    </row>
    <row r="90" spans="1:13" ht="10.5">
      <c r="A90" s="1">
        <f t="shared" si="26"/>
        <v>87</v>
      </c>
      <c r="B90" s="4">
        <f t="shared" si="17"/>
        <v>87.23085950163346</v>
      </c>
      <c r="C90" s="3">
        <v>19</v>
      </c>
      <c r="D90" s="13">
        <f t="shared" si="27"/>
        <v>86.68562771871646</v>
      </c>
      <c r="E90" s="2">
        <f t="shared" si="18"/>
        <v>87.77609128455046</v>
      </c>
      <c r="F90" s="2">
        <f t="shared" si="19"/>
        <v>0.009515946175955067</v>
      </c>
      <c r="G90" s="2">
        <f t="shared" si="20"/>
        <v>0.0063870575173605</v>
      </c>
      <c r="H90" s="2">
        <f t="shared" si="21"/>
        <v>0.009643687971058804</v>
      </c>
      <c r="I90" s="2">
        <f t="shared" si="22"/>
        <v>7.668180271046554E-05</v>
      </c>
      <c r="J90" s="2">
        <f t="shared" si="16"/>
        <v>0.9930207707993235</v>
      </c>
      <c r="K90" s="14">
        <f t="shared" si="23"/>
        <v>5.351798766373963E-07</v>
      </c>
      <c r="L90" s="2">
        <f t="shared" si="24"/>
        <v>5.351798766373963E-07</v>
      </c>
      <c r="M90" s="2">
        <f t="shared" si="25"/>
      </c>
    </row>
    <row r="91" spans="1:13" ht="10.5">
      <c r="A91" s="1">
        <f t="shared" si="26"/>
        <v>88</v>
      </c>
      <c r="B91" s="4">
        <f t="shared" si="17"/>
        <v>88.35154637269062</v>
      </c>
      <c r="C91" s="3">
        <v>12</v>
      </c>
      <c r="D91" s="13">
        <f t="shared" si="27"/>
        <v>87.77609128455046</v>
      </c>
      <c r="E91" s="2">
        <f t="shared" si="18"/>
        <v>88.92700146083078</v>
      </c>
      <c r="F91" s="2">
        <f t="shared" si="19"/>
        <v>0.010043417130773216</v>
      </c>
      <c r="G91" s="2">
        <f t="shared" si="20"/>
        <v>0.004846713440529473</v>
      </c>
      <c r="H91" s="2">
        <f t="shared" si="21"/>
        <v>0.010374085982570084</v>
      </c>
      <c r="I91" s="2">
        <f t="shared" si="22"/>
        <v>7.723574741919475E-05</v>
      </c>
      <c r="J91" s="2">
        <f t="shared" si="16"/>
        <v>0.9858986981836867</v>
      </c>
      <c r="K91" s="14">
        <f t="shared" si="23"/>
        <v>1.0891245853666026E-06</v>
      </c>
      <c r="L91" s="2">
        <f t="shared" si="24"/>
        <v>1.0891245853666026E-06</v>
      </c>
      <c r="M91" s="2">
        <f t="shared" si="25"/>
      </c>
    </row>
    <row r="92" spans="1:14" ht="10.5">
      <c r="A92" s="1">
        <f t="shared" si="26"/>
        <v>89</v>
      </c>
      <c r="B92" s="4">
        <f t="shared" si="17"/>
        <v>89.46350073041539</v>
      </c>
      <c r="C92" s="3">
        <v>5</v>
      </c>
      <c r="D92" s="13">
        <f t="shared" si="27"/>
        <v>88.92700146083078</v>
      </c>
      <c r="E92" s="2">
        <v>90</v>
      </c>
      <c r="F92" s="2">
        <f t="shared" si="19"/>
        <v>0.011007021068725791</v>
      </c>
      <c r="G92" s="2">
        <f t="shared" si="20"/>
        <v>3.6006209683209845E-17</v>
      </c>
      <c r="H92" s="2">
        <f t="shared" si="21"/>
        <v>0.012306223669721618</v>
      </c>
      <c r="I92" s="2">
        <f t="shared" si="22"/>
        <v>6.772743160453916E-05</v>
      </c>
      <c r="J92" s="2">
        <f t="shared" si="16"/>
        <v>1.124309914459014</v>
      </c>
      <c r="K92" s="14">
        <f t="shared" si="23"/>
        <v>-8.419191229288984E-06</v>
      </c>
      <c r="L92" s="2">
        <f t="shared" si="24"/>
      </c>
      <c r="M92" s="2">
        <f t="shared" si="25"/>
        <v>8.419191229288984E-06</v>
      </c>
      <c r="N92" s="20">
        <f>SUM(L92:M$92)/SUM(C92:C$92)/AVERAGE(I$4:I$92)</f>
        <v>0.022134453328236575</v>
      </c>
    </row>
    <row r="93" spans="2:11" ht="10.5">
      <c r="B93" s="4"/>
      <c r="C93" s="3"/>
      <c r="D93" s="13"/>
      <c r="E93" s="2"/>
      <c r="F93" s="2"/>
      <c r="G93" s="2"/>
      <c r="H93" s="2"/>
      <c r="I93" s="2"/>
      <c r="J93" s="2"/>
      <c r="K93" s="14"/>
    </row>
    <row r="94" spans="3:11" ht="10.5">
      <c r="C94" s="3"/>
      <c r="D94" s="13"/>
      <c r="E94" s="2"/>
      <c r="F94" s="2"/>
      <c r="G94" s="2"/>
      <c r="H94" s="2"/>
      <c r="I94" s="2"/>
      <c r="J94" s="2"/>
      <c r="K94" s="14"/>
    </row>
    <row r="95" spans="3:11" ht="10.5">
      <c r="C95" s="3"/>
      <c r="D95" s="13"/>
      <c r="E95" s="2"/>
      <c r="F95" s="2"/>
      <c r="G95" s="2"/>
      <c r="H95" s="2"/>
      <c r="I95" s="2"/>
      <c r="J95" s="2"/>
      <c r="K95" s="14"/>
    </row>
    <row r="96" spans="2:11" ht="10.5">
      <c r="B96" s="4"/>
      <c r="C96" s="3"/>
      <c r="D96" s="13"/>
      <c r="E96" s="2"/>
      <c r="F96" s="2"/>
      <c r="G96" s="2"/>
      <c r="H96" s="2"/>
      <c r="I96" s="2"/>
      <c r="J96" s="2"/>
      <c r="K96" s="14"/>
    </row>
    <row r="97" spans="2:11" ht="10.5">
      <c r="B97" s="4"/>
      <c r="C97" s="3"/>
      <c r="D97" s="13"/>
      <c r="E97" s="2"/>
      <c r="F97" s="2"/>
      <c r="G97" s="2"/>
      <c r="H97" s="2"/>
      <c r="I97" s="2"/>
      <c r="J97" s="2"/>
      <c r="K97" s="14"/>
    </row>
    <row r="98" spans="2:11" ht="10.5">
      <c r="B98" s="4"/>
      <c r="C98" s="3"/>
      <c r="D98" s="13"/>
      <c r="E98" s="2"/>
      <c r="F98" s="2"/>
      <c r="G98" s="2"/>
      <c r="H98" s="2"/>
      <c r="I98" s="2"/>
      <c r="J98" s="2"/>
      <c r="K98" s="14"/>
    </row>
  </sheetData>
  <mergeCells count="3">
    <mergeCell ref="C2:C3"/>
    <mergeCell ref="O48:O51"/>
    <mergeCell ref="B1:B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Scace</dc:creator>
  <cp:keywords/>
  <dc:description/>
  <cp:lastModifiedBy>rcluet</cp:lastModifiedBy>
  <dcterms:created xsi:type="dcterms:W3CDTF">2001-04-28T14:27:23Z</dcterms:created>
  <dcterms:modified xsi:type="dcterms:W3CDTF">2003-05-21T20:09:13Z</dcterms:modified>
  <cp:category/>
  <cp:version/>
  <cp:contentType/>
  <cp:contentStatus/>
</cp:coreProperties>
</file>